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ela.briceno\Documents\Plan de acción\Plan Acción 2019\"/>
    </mc:Choice>
  </mc:AlternateContent>
  <xr:revisionPtr revIDLastSave="0" documentId="13_ncr:1_{7B92D700-A808-4480-B290-ACCB680D4E7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Plan de Accion Proyectos estrat" sheetId="27" r:id="rId1"/>
    <sheet name="Plan de Accion Misional" sheetId="29" r:id="rId2"/>
    <sheet name="Plan de Accion apoyo transversa" sheetId="3" r:id="rId3"/>
    <sheet name="Plan de Accion ajustes normativ" sheetId="28" r:id="rId4"/>
    <sheet name="Control de Cambios" sheetId="33" r:id="rId5"/>
    <sheet name="TAB. REF. PA" sheetId="26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3" hidden="1">'Plan de Accion ajustes normativ'!$A$7:$HS$9</definedName>
    <definedName name="_xlnm._FilterDatabase" localSheetId="2" hidden="1">'Plan de Accion apoyo transversa'!$A$7:$CL$177</definedName>
    <definedName name="_xlnm._FilterDatabase" localSheetId="1" hidden="1">'Plan de Accion Misional'!$A$8:$HT$20</definedName>
    <definedName name="_xlnm._FilterDatabase" localSheetId="0" hidden="1">'Plan de Accion Proyectos estrat'!$A$8:$HT$36</definedName>
    <definedName name="Central_de_Costos" localSheetId="3">#REF!</definedName>
    <definedName name="Central_de_Costos" localSheetId="0">#REF!</definedName>
    <definedName name="Central_de_Costos" localSheetId="5">'TAB. REF. PA'!$A$4:$A$14</definedName>
    <definedName name="Central_de_Costos">#REF!</definedName>
    <definedName name="CÓDIGO_AREA" localSheetId="5">'TAB. REF. PA'!$A$4:$A$14</definedName>
    <definedName name="Dimensión_MIPG" localSheetId="3">#REF!</definedName>
    <definedName name="Dimensión_MIPG" localSheetId="0">#REF!</definedName>
    <definedName name="Dimensión_MIPG" localSheetId="5">'TAB. REF. PA'!$F$2</definedName>
    <definedName name="Dimensión_MIPG">#REF!</definedName>
    <definedName name="Estrategia_Sectorial" localSheetId="3">#REF!</definedName>
    <definedName name="Estrategia_Sectorial" localSheetId="0">#REF!</definedName>
    <definedName name="Estrategia_Sectorial" localSheetId="5">'TAB. REF. PA'!$L$2</definedName>
    <definedName name="Estrategia_Sectorial">#REF!</definedName>
    <definedName name="Fuente_de_Recursos" localSheetId="3">#REF!</definedName>
    <definedName name="Fuente_de_Recursos" localSheetId="0">#REF!</definedName>
    <definedName name="Fuente_de_Recursos" localSheetId="5">'TAB. REF. PA'!$W$2</definedName>
    <definedName name="Fuente_de_Recursos">#REF!</definedName>
    <definedName name="Indicador" localSheetId="3">#REF!</definedName>
    <definedName name="Indicador" localSheetId="0">#REF!</definedName>
    <definedName name="Indicador" localSheetId="5">'TAB. REF. PA'!$S$2</definedName>
    <definedName name="Indicador">#REF!</definedName>
    <definedName name="Indicador_SINERGIA" localSheetId="3">#REF!</definedName>
    <definedName name="Indicador_SINERGIA" localSheetId="0">#REF!</definedName>
    <definedName name="Indicador_SINERGIA" localSheetId="5">'TAB. REF. PA'!$U$2</definedName>
    <definedName name="Indicador_SINERGIA">#REF!</definedName>
    <definedName name="Objetivo_Especifico_PND" localSheetId="3">#REF!</definedName>
    <definedName name="Objetivo_Especifico_PND" localSheetId="0">#REF!</definedName>
    <definedName name="Objetivo_Especifico_PND" localSheetId="5">'TAB. REF. PA'!$J$2</definedName>
    <definedName name="Objetivo_Especifico_PND">#REF!</definedName>
    <definedName name="OBJETIVO_ESTRATEGICO" localSheetId="3">#REF!</definedName>
    <definedName name="OBJETIVO_ESTRATEGICO" localSheetId="0">#REF!</definedName>
    <definedName name="OBJETIVO_ESTRATEGICO" localSheetId="5">'TAB. REF. PA'!$D$2</definedName>
    <definedName name="OBJETIVO_ESTRATEGICO">#REF!</definedName>
    <definedName name="Política_MIPG" localSheetId="3">#REF!</definedName>
    <definedName name="Política_MIPG" localSheetId="0">#REF!</definedName>
    <definedName name="Política_MIPG" localSheetId="5">'TAB. REF. PA'!$H$2</definedName>
    <definedName name="Política_MIPG">#REF!</definedName>
    <definedName name="Procedimiento" localSheetId="3">#REF!</definedName>
    <definedName name="Procedimiento" localSheetId="0">#REF!</definedName>
    <definedName name="Procedimiento" localSheetId="5">'TAB. REF. PA'!$P$2</definedName>
    <definedName name="Procedimiento">#REF!</definedName>
    <definedName name="Proceso" localSheetId="3">#REF!</definedName>
    <definedName name="Proceso" localSheetId="0">#REF!</definedName>
    <definedName name="Proceso" localSheetId="5">'TAB. REF. PA'!$N$2</definedName>
    <definedName name="Proces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L141" i="3" l="1"/>
  <c r="BV141" i="3"/>
  <c r="CA138" i="3"/>
  <c r="BZ138" i="3"/>
  <c r="BY138" i="3"/>
  <c r="BL140" i="3"/>
  <c r="BV140" i="3"/>
  <c r="BQ138" i="3"/>
  <c r="BP138" i="3"/>
  <c r="BO138" i="3"/>
  <c r="BG138" i="3"/>
  <c r="BF138" i="3"/>
  <c r="BE138" i="3"/>
  <c r="AW138" i="3"/>
  <c r="AV138" i="3"/>
  <c r="AU138" i="3"/>
  <c r="CK138" i="3"/>
  <c r="CJ138" i="3"/>
  <c r="CI138" i="3"/>
  <c r="CH138" i="3"/>
  <c r="CG138" i="3"/>
  <c r="CF138" i="3"/>
  <c r="CE138" i="3"/>
  <c r="CD138" i="3"/>
  <c r="AN138" i="3"/>
  <c r="CB138" i="3" s="1"/>
  <c r="AX138" i="3" l="1"/>
  <c r="BH138" i="3"/>
  <c r="BR138" i="3"/>
  <c r="AN166" i="3"/>
  <c r="AM166" i="3"/>
  <c r="CL97" i="3"/>
  <c r="CL96" i="3"/>
  <c r="AN43" i="3" l="1"/>
  <c r="CL11" i="3"/>
  <c r="CL12" i="3"/>
  <c r="CL13" i="3"/>
  <c r="CL26" i="3"/>
  <c r="CL30" i="3"/>
  <c r="CL31" i="3"/>
  <c r="CL33" i="3"/>
  <c r="CL35" i="3"/>
  <c r="CL36" i="3"/>
  <c r="CL37" i="3"/>
  <c r="CL39" i="3"/>
  <c r="CL42" i="3"/>
  <c r="CL45" i="3"/>
  <c r="CL46" i="3"/>
  <c r="CL47" i="3"/>
  <c r="CL48" i="3"/>
  <c r="CL49" i="3"/>
  <c r="CL50" i="3"/>
  <c r="CL53" i="3"/>
  <c r="CL54" i="3"/>
  <c r="CL55" i="3"/>
  <c r="CL56" i="3"/>
  <c r="CL57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88" i="3"/>
  <c r="CL89" i="3"/>
  <c r="CL90" i="3"/>
  <c r="CL91" i="3"/>
  <c r="CL92" i="3"/>
  <c r="CL93" i="3"/>
  <c r="CL113" i="3"/>
  <c r="CL114" i="3"/>
  <c r="CL115" i="3"/>
  <c r="CL119" i="3"/>
  <c r="CL120" i="3"/>
  <c r="CL121" i="3"/>
  <c r="CL124" i="3"/>
  <c r="CL125" i="3"/>
  <c r="CL126" i="3"/>
  <c r="CL127" i="3"/>
  <c r="CL128" i="3"/>
  <c r="CL129" i="3"/>
  <c r="CL130" i="3"/>
  <c r="CL131" i="3"/>
  <c r="CL132" i="3"/>
  <c r="CL133" i="3"/>
  <c r="CL143" i="3"/>
  <c r="CL155" i="3"/>
  <c r="CL157" i="3"/>
  <c r="CL158" i="3"/>
  <c r="CL159" i="3"/>
  <c r="CL165" i="3"/>
  <c r="CL166" i="3"/>
  <c r="CL174" i="3"/>
  <c r="CK174" i="3"/>
  <c r="CJ174" i="3"/>
  <c r="CI174" i="3"/>
  <c r="CH174" i="3"/>
  <c r="CG174" i="3"/>
  <c r="CF174" i="3"/>
  <c r="CE174" i="3"/>
  <c r="CD174" i="3"/>
  <c r="CK166" i="3"/>
  <c r="CJ166" i="3"/>
  <c r="CI166" i="3"/>
  <c r="CH166" i="3"/>
  <c r="CG166" i="3"/>
  <c r="CF166" i="3"/>
  <c r="CE166" i="3"/>
  <c r="CD166" i="3"/>
  <c r="CH141" i="3"/>
  <c r="CF141" i="3"/>
  <c r="CJ176" i="3"/>
  <c r="CH176" i="3"/>
  <c r="CF176" i="3"/>
  <c r="CD176" i="3"/>
  <c r="CA176" i="3"/>
  <c r="BY176" i="3"/>
  <c r="BQ176" i="3"/>
  <c r="BO176" i="3"/>
  <c r="BG176" i="3"/>
  <c r="BE176" i="3"/>
  <c r="AW176" i="3"/>
  <c r="AU176" i="3"/>
  <c r="AN176" i="3"/>
  <c r="CB176" i="3" s="1"/>
  <c r="AM176" i="3"/>
  <c r="BA176" i="3" s="1"/>
  <c r="CJ175" i="3"/>
  <c r="CH175" i="3"/>
  <c r="CF175" i="3"/>
  <c r="CD175" i="3"/>
  <c r="CA175" i="3"/>
  <c r="BY175" i="3"/>
  <c r="BQ175" i="3"/>
  <c r="BO175" i="3"/>
  <c r="BG175" i="3"/>
  <c r="BE175" i="3"/>
  <c r="AW175" i="3"/>
  <c r="AU175" i="3"/>
  <c r="AN175" i="3"/>
  <c r="BL175" i="3" s="1"/>
  <c r="AM175" i="3"/>
  <c r="BA175" i="3" s="1"/>
  <c r="BY11" i="29"/>
  <c r="BY12" i="29"/>
  <c r="BY15" i="29"/>
  <c r="BY10" i="27"/>
  <c r="BY15" i="27"/>
  <c r="BY20" i="27"/>
  <c r="BY21" i="27"/>
  <c r="BY22" i="27"/>
  <c r="BY29" i="27"/>
  <c r="BN22" i="27"/>
  <c r="BL22" i="27"/>
  <c r="BN20" i="27"/>
  <c r="BL20" i="27"/>
  <c r="BD22" i="27"/>
  <c r="BB22" i="27"/>
  <c r="BD20" i="27"/>
  <c r="BB20" i="27"/>
  <c r="AT22" i="27"/>
  <c r="AR22" i="27"/>
  <c r="AT20" i="27"/>
  <c r="AR20" i="27"/>
  <c r="AJ20" i="27"/>
  <c r="BW22" i="27"/>
  <c r="BU22" i="27"/>
  <c r="BS22" i="27"/>
  <c r="BQ22" i="27"/>
  <c r="BW20" i="27"/>
  <c r="BU20" i="27"/>
  <c r="BS20" i="27"/>
  <c r="BQ20" i="27"/>
  <c r="AN177" i="3"/>
  <c r="BV177" i="3" s="1"/>
  <c r="AM177" i="3"/>
  <c r="BU177" i="3" s="1"/>
  <c r="CJ177" i="3"/>
  <c r="CH177" i="3"/>
  <c r="CF177" i="3"/>
  <c r="CD177" i="3"/>
  <c r="CA177" i="3"/>
  <c r="BY177" i="3"/>
  <c r="BQ177" i="3"/>
  <c r="BO177" i="3"/>
  <c r="BG177" i="3"/>
  <c r="BE177" i="3"/>
  <c r="AW177" i="3"/>
  <c r="AU177" i="3"/>
  <c r="AR19" i="27"/>
  <c r="AT19" i="27"/>
  <c r="BW19" i="27"/>
  <c r="BU19" i="27"/>
  <c r="BS19" i="27"/>
  <c r="BQ19" i="27"/>
  <c r="BN19" i="27"/>
  <c r="BL19" i="27"/>
  <c r="BD19" i="27"/>
  <c r="BB19" i="27"/>
  <c r="AJ19" i="27"/>
  <c r="AH20" i="27"/>
  <c r="AH19" i="27"/>
  <c r="AA19" i="27"/>
  <c r="BI19" i="27" s="1"/>
  <c r="BM19" i="27" s="1"/>
  <c r="Z19" i="27"/>
  <c r="AX19" i="27" s="1"/>
  <c r="BW9" i="27"/>
  <c r="BU9" i="27"/>
  <c r="BS9" i="27"/>
  <c r="BQ9" i="27"/>
  <c r="BN9" i="27"/>
  <c r="BL9" i="27"/>
  <c r="BD9" i="27"/>
  <c r="BB9" i="27"/>
  <c r="AT9" i="27"/>
  <c r="AR9" i="27"/>
  <c r="AJ9" i="27"/>
  <c r="AH9" i="27"/>
  <c r="BW10" i="27"/>
  <c r="BU10" i="27"/>
  <c r="BS10" i="27"/>
  <c r="BQ10" i="27"/>
  <c r="BN10" i="27"/>
  <c r="BL10" i="27"/>
  <c r="BD10" i="27"/>
  <c r="BB10" i="27"/>
  <c r="AT10" i="27"/>
  <c r="AR10" i="27"/>
  <c r="AJ10" i="27"/>
  <c r="AH10" i="27"/>
  <c r="AA9" i="27"/>
  <c r="BO9" i="27" s="1"/>
  <c r="Z9" i="27"/>
  <c r="BH9" i="27" s="1"/>
  <c r="AU19" i="27" l="1"/>
  <c r="AN9" i="27"/>
  <c r="AE19" i="27"/>
  <c r="AI19" i="27" s="1"/>
  <c r="AY9" i="27"/>
  <c r="AE9" i="27"/>
  <c r="AU9" i="27"/>
  <c r="BI9" i="27"/>
  <c r="AO9" i="27"/>
  <c r="BT9" i="27" s="1"/>
  <c r="AX9" i="27"/>
  <c r="AK19" i="27"/>
  <c r="BH19" i="27"/>
  <c r="BR19" i="27"/>
  <c r="BE19" i="27"/>
  <c r="AN19" i="27"/>
  <c r="AO19" i="27"/>
  <c r="BT19" i="27" s="1"/>
  <c r="AY19" i="27"/>
  <c r="BV19" i="27" s="1"/>
  <c r="BE9" i="27"/>
  <c r="AD9" i="27"/>
  <c r="AK9" i="27"/>
  <c r="AQ176" i="3"/>
  <c r="CB175" i="3"/>
  <c r="BR176" i="3"/>
  <c r="BV176" i="3"/>
  <c r="CK176" i="3" s="1"/>
  <c r="AR176" i="3"/>
  <c r="BH176" i="3"/>
  <c r="BU176" i="3"/>
  <c r="BK176" i="3"/>
  <c r="AX176" i="3"/>
  <c r="BL176" i="3"/>
  <c r="BB176" i="3"/>
  <c r="CI175" i="3"/>
  <c r="BP175" i="3"/>
  <c r="BB175" i="3"/>
  <c r="AQ175" i="3"/>
  <c r="AR175" i="3"/>
  <c r="BR175" i="3"/>
  <c r="BU175" i="3"/>
  <c r="BH175" i="3"/>
  <c r="BV175" i="3"/>
  <c r="BK175" i="3"/>
  <c r="AX175" i="3"/>
  <c r="AX177" i="3"/>
  <c r="BB177" i="3"/>
  <c r="CG177" i="3" s="1"/>
  <c r="BL177" i="3"/>
  <c r="CI177" i="3" s="1"/>
  <c r="CB177" i="3"/>
  <c r="BX19" i="27"/>
  <c r="AS19" i="27"/>
  <c r="BZ177" i="3"/>
  <c r="CK177" i="3"/>
  <c r="BA177" i="3"/>
  <c r="BK177" i="3"/>
  <c r="AQ177" i="3"/>
  <c r="BR177" i="3"/>
  <c r="AR177" i="3"/>
  <c r="BH177" i="3"/>
  <c r="BO19" i="27"/>
  <c r="AD19" i="27"/>
  <c r="AC135" i="3"/>
  <c r="AR135" i="3" s="1"/>
  <c r="BC19" i="27" l="1"/>
  <c r="AS9" i="27"/>
  <c r="BY19" i="27"/>
  <c r="AI9" i="27"/>
  <c r="BR9" i="27"/>
  <c r="BM9" i="27"/>
  <c r="BX9" i="27"/>
  <c r="BY9" i="27"/>
  <c r="BV9" i="27"/>
  <c r="BC9" i="27"/>
  <c r="CL175" i="3"/>
  <c r="CL177" i="3"/>
  <c r="CE176" i="3"/>
  <c r="CL176" i="3"/>
  <c r="BZ176" i="3"/>
  <c r="AV176" i="3"/>
  <c r="BP177" i="3"/>
  <c r="BF176" i="3"/>
  <c r="CG176" i="3"/>
  <c r="BP176" i="3"/>
  <c r="CI176" i="3"/>
  <c r="CG175" i="3"/>
  <c r="BF175" i="3"/>
  <c r="AV175" i="3"/>
  <c r="CE175" i="3"/>
  <c r="BZ175" i="3"/>
  <c r="CK175" i="3"/>
  <c r="BF177" i="3"/>
  <c r="CE177" i="3"/>
  <c r="AV177" i="3"/>
  <c r="P23" i="27"/>
  <c r="AN174" i="3" l="1"/>
  <c r="AM174" i="3"/>
  <c r="CJ173" i="3" l="1"/>
  <c r="CH173" i="3"/>
  <c r="CF173" i="3"/>
  <c r="CD173" i="3"/>
  <c r="CA173" i="3"/>
  <c r="BY173" i="3"/>
  <c r="BQ173" i="3"/>
  <c r="BO173" i="3"/>
  <c r="BG173" i="3"/>
  <c r="BE173" i="3"/>
  <c r="AW173" i="3"/>
  <c r="AU173" i="3"/>
  <c r="CJ172" i="3"/>
  <c r="CH172" i="3"/>
  <c r="CF172" i="3"/>
  <c r="CD172" i="3"/>
  <c r="CA172" i="3"/>
  <c r="BY172" i="3"/>
  <c r="BQ172" i="3"/>
  <c r="BO172" i="3"/>
  <c r="BG172" i="3"/>
  <c r="BE172" i="3"/>
  <c r="AW172" i="3"/>
  <c r="AU172" i="3"/>
  <c r="CJ171" i="3"/>
  <c r="CH171" i="3"/>
  <c r="CF171" i="3"/>
  <c r="CD171" i="3"/>
  <c r="CA171" i="3"/>
  <c r="BY171" i="3"/>
  <c r="BQ171" i="3"/>
  <c r="BO171" i="3"/>
  <c r="BG171" i="3"/>
  <c r="BE171" i="3"/>
  <c r="AW171" i="3"/>
  <c r="AU171" i="3"/>
  <c r="AN173" i="3"/>
  <c r="BR173" i="3" s="1"/>
  <c r="AM173" i="3"/>
  <c r="AQ173" i="3" s="1"/>
  <c r="AN172" i="3"/>
  <c r="BV172" i="3" s="1"/>
  <c r="CK172" i="3" s="1"/>
  <c r="AM172" i="3"/>
  <c r="AQ172" i="3" s="1"/>
  <c r="AN171" i="3"/>
  <c r="BV171" i="3" s="1"/>
  <c r="CK171" i="3" s="1"/>
  <c r="AM171" i="3"/>
  <c r="BA171" i="3" s="1"/>
  <c r="AN170" i="3"/>
  <c r="CB170" i="3" s="1"/>
  <c r="AM170" i="3"/>
  <c r="BK170" i="3" s="1"/>
  <c r="CJ170" i="3"/>
  <c r="CH170" i="3"/>
  <c r="CF170" i="3"/>
  <c r="CD170" i="3"/>
  <c r="CA170" i="3"/>
  <c r="BY170" i="3"/>
  <c r="BQ170" i="3"/>
  <c r="BO170" i="3"/>
  <c r="BG170" i="3"/>
  <c r="BE170" i="3"/>
  <c r="AW170" i="3"/>
  <c r="AU170" i="3"/>
  <c r="CJ159" i="3"/>
  <c r="CH159" i="3"/>
  <c r="CF159" i="3"/>
  <c r="CD159" i="3"/>
  <c r="CA159" i="3"/>
  <c r="BY159" i="3"/>
  <c r="BQ159" i="3"/>
  <c r="BO159" i="3"/>
  <c r="BG159" i="3"/>
  <c r="BE159" i="3"/>
  <c r="AW159" i="3"/>
  <c r="AU159" i="3"/>
  <c r="CJ142" i="3"/>
  <c r="CH142" i="3"/>
  <c r="CF142" i="3"/>
  <c r="CD142" i="3"/>
  <c r="CA142" i="3"/>
  <c r="BY142" i="3"/>
  <c r="BQ142" i="3"/>
  <c r="BO142" i="3"/>
  <c r="BG142" i="3"/>
  <c r="BE142" i="3"/>
  <c r="AW142" i="3"/>
  <c r="AU142" i="3"/>
  <c r="AN142" i="3"/>
  <c r="CB142" i="3" s="1"/>
  <c r="AM142" i="3"/>
  <c r="BA142" i="3" s="1"/>
  <c r="CJ134" i="3"/>
  <c r="CH134" i="3"/>
  <c r="CF134" i="3"/>
  <c r="CD134" i="3"/>
  <c r="CA134" i="3"/>
  <c r="BY134" i="3"/>
  <c r="BQ134" i="3"/>
  <c r="BO134" i="3"/>
  <c r="BG134" i="3"/>
  <c r="BE134" i="3"/>
  <c r="AW134" i="3"/>
  <c r="AU134" i="3"/>
  <c r="AN134" i="3"/>
  <c r="CB134" i="3" s="1"/>
  <c r="AM134" i="3"/>
  <c r="BA134" i="3" s="1"/>
  <c r="CJ51" i="3"/>
  <c r="CH51" i="3"/>
  <c r="CF51" i="3"/>
  <c r="CD51" i="3"/>
  <c r="CA51" i="3"/>
  <c r="BY51" i="3"/>
  <c r="BQ51" i="3"/>
  <c r="BO51" i="3"/>
  <c r="BG51" i="3"/>
  <c r="BE51" i="3"/>
  <c r="AW51" i="3"/>
  <c r="AU51" i="3"/>
  <c r="AN51" i="3"/>
  <c r="BL51" i="3" s="1"/>
  <c r="AM51" i="3"/>
  <c r="BK51" i="3" s="1"/>
  <c r="AR170" i="3" l="1"/>
  <c r="BL170" i="3"/>
  <c r="CI170" i="3" s="1"/>
  <c r="AX170" i="3"/>
  <c r="BR170" i="3"/>
  <c r="BB170" i="3"/>
  <c r="CG170" i="3" s="1"/>
  <c r="BV170" i="3"/>
  <c r="CK170" i="3" s="1"/>
  <c r="AQ171" i="3"/>
  <c r="BH170" i="3"/>
  <c r="BB171" i="3"/>
  <c r="CG171" i="3" s="1"/>
  <c r="CB171" i="3"/>
  <c r="AX171" i="3"/>
  <c r="BK172" i="3"/>
  <c r="BU173" i="3"/>
  <c r="BL171" i="3"/>
  <c r="BU172" i="3"/>
  <c r="BL172" i="3"/>
  <c r="AR171" i="3"/>
  <c r="BR171" i="3"/>
  <c r="AX172" i="3"/>
  <c r="CB172" i="3"/>
  <c r="BK173" i="3"/>
  <c r="BH173" i="3"/>
  <c r="BU171" i="3"/>
  <c r="BA172" i="3"/>
  <c r="AX173" i="3"/>
  <c r="BL173" i="3"/>
  <c r="AR173" i="3"/>
  <c r="BV173" i="3"/>
  <c r="CK173" i="3" s="1"/>
  <c r="BH171" i="3"/>
  <c r="BB172" i="3"/>
  <c r="CG172" i="3" s="1"/>
  <c r="BA173" i="3"/>
  <c r="CB173" i="3"/>
  <c r="BK171" i="3"/>
  <c r="BR172" i="3"/>
  <c r="BB173" i="3"/>
  <c r="AR172" i="3"/>
  <c r="BH172" i="3"/>
  <c r="BZ172" i="3"/>
  <c r="BZ171" i="3"/>
  <c r="BA170" i="3"/>
  <c r="AQ170" i="3"/>
  <c r="BU170" i="3"/>
  <c r="BR142" i="3"/>
  <c r="AR142" i="3"/>
  <c r="BV142" i="3"/>
  <c r="CK142" i="3" s="1"/>
  <c r="BH142" i="3"/>
  <c r="AQ142" i="3"/>
  <c r="BU142" i="3"/>
  <c r="BK142" i="3"/>
  <c r="AX142" i="3"/>
  <c r="BL142" i="3"/>
  <c r="BB142" i="3"/>
  <c r="AQ134" i="3"/>
  <c r="BR134" i="3"/>
  <c r="BU134" i="3"/>
  <c r="BH134" i="3"/>
  <c r="BV134" i="3"/>
  <c r="BK134" i="3"/>
  <c r="AR134" i="3"/>
  <c r="AX134" i="3"/>
  <c r="BL134" i="3"/>
  <c r="BB134" i="3"/>
  <c r="CI51" i="3"/>
  <c r="BP51" i="3"/>
  <c r="AR51" i="3"/>
  <c r="BR51" i="3"/>
  <c r="BU51" i="3"/>
  <c r="BA51" i="3"/>
  <c r="BB51" i="3"/>
  <c r="CB51" i="3"/>
  <c r="AQ51" i="3"/>
  <c r="BH51" i="3"/>
  <c r="BV51" i="3"/>
  <c r="AX51" i="3"/>
  <c r="AV142" i="3" l="1"/>
  <c r="CL142" i="3"/>
  <c r="CL172" i="3"/>
  <c r="CL134" i="3"/>
  <c r="CL173" i="3"/>
  <c r="CL51" i="3"/>
  <c r="CL171" i="3"/>
  <c r="CE170" i="3"/>
  <c r="CL170" i="3"/>
  <c r="AV170" i="3"/>
  <c r="BF170" i="3"/>
  <c r="BZ170" i="3"/>
  <c r="BP170" i="3"/>
  <c r="BF171" i="3"/>
  <c r="BZ142" i="3"/>
  <c r="CE142" i="3"/>
  <c r="CI171" i="3"/>
  <c r="BP171" i="3"/>
  <c r="BZ173" i="3"/>
  <c r="CE172" i="3"/>
  <c r="AV172" i="3"/>
  <c r="CG173" i="3"/>
  <c r="BF173" i="3"/>
  <c r="AV173" i="3"/>
  <c r="CE173" i="3"/>
  <c r="CI173" i="3"/>
  <c r="BP173" i="3"/>
  <c r="CE171" i="3"/>
  <c r="AV171" i="3"/>
  <c r="BF172" i="3"/>
  <c r="CI172" i="3"/>
  <c r="BP172" i="3"/>
  <c r="CG142" i="3"/>
  <c r="BF142" i="3"/>
  <c r="BP142" i="3"/>
  <c r="CI142" i="3"/>
  <c r="CK134" i="3"/>
  <c r="BZ134" i="3"/>
  <c r="CG134" i="3"/>
  <c r="BF134" i="3"/>
  <c r="AV134" i="3"/>
  <c r="CE134" i="3"/>
  <c r="BP134" i="3"/>
  <c r="CI134" i="3"/>
  <c r="BZ51" i="3"/>
  <c r="CK51" i="3"/>
  <c r="AV51" i="3"/>
  <c r="CE51" i="3"/>
  <c r="CG51" i="3"/>
  <c r="BF51" i="3"/>
  <c r="CJ44" i="3" l="1"/>
  <c r="CH44" i="3"/>
  <c r="CF44" i="3"/>
  <c r="CD44" i="3"/>
  <c r="CA44" i="3"/>
  <c r="BY44" i="3"/>
  <c r="BQ44" i="3"/>
  <c r="BO44" i="3"/>
  <c r="BG44" i="3"/>
  <c r="BE44" i="3"/>
  <c r="AW44" i="3"/>
  <c r="AU44" i="3"/>
  <c r="AN44" i="3"/>
  <c r="CB44" i="3" s="1"/>
  <c r="AM44" i="3"/>
  <c r="BA44" i="3" s="1"/>
  <c r="CJ18" i="3"/>
  <c r="CH18" i="3"/>
  <c r="CF18" i="3"/>
  <c r="CD18" i="3"/>
  <c r="BY18" i="3"/>
  <c r="BO18" i="3"/>
  <c r="BE18" i="3"/>
  <c r="AU18" i="3"/>
  <c r="AM18" i="3"/>
  <c r="BA18" i="3" s="1"/>
  <c r="AW18" i="3"/>
  <c r="BG18" i="3"/>
  <c r="BQ18" i="3"/>
  <c r="CA18" i="3"/>
  <c r="AN18" i="3"/>
  <c r="BR18" i="3" s="1"/>
  <c r="AR18" i="3" l="1"/>
  <c r="BH18" i="3"/>
  <c r="AX18" i="3"/>
  <c r="BV18" i="3"/>
  <c r="CK18" i="3" s="1"/>
  <c r="BL18" i="3"/>
  <c r="BB18" i="3"/>
  <c r="AQ44" i="3"/>
  <c r="BU44" i="3"/>
  <c r="AR44" i="3"/>
  <c r="BR44" i="3"/>
  <c r="BH44" i="3"/>
  <c r="BV44" i="3"/>
  <c r="BK44" i="3"/>
  <c r="AX44" i="3"/>
  <c r="BL44" i="3"/>
  <c r="BB44" i="3"/>
  <c r="AQ18" i="3"/>
  <c r="BU18" i="3"/>
  <c r="BK18" i="3"/>
  <c r="CB18" i="3"/>
  <c r="CL44" i="3" l="1"/>
  <c r="CE18" i="3"/>
  <c r="CL18" i="3"/>
  <c r="BZ18" i="3"/>
  <c r="AV18" i="3"/>
  <c r="BF18" i="3"/>
  <c r="CG18" i="3"/>
  <c r="BP18" i="3"/>
  <c r="CI18" i="3"/>
  <c r="BP44" i="3"/>
  <c r="CI44" i="3"/>
  <c r="CK44" i="3"/>
  <c r="BZ44" i="3"/>
  <c r="AV44" i="3"/>
  <c r="CE44" i="3"/>
  <c r="CG44" i="3"/>
  <c r="BF44" i="3"/>
  <c r="P22" i="29" l="1"/>
  <c r="N11" i="28" l="1"/>
  <c r="CJ17" i="3" l="1"/>
  <c r="CH17" i="3"/>
  <c r="CF17" i="3"/>
  <c r="CD17" i="3"/>
  <c r="CA17" i="3"/>
  <c r="BY17" i="3"/>
  <c r="BQ17" i="3"/>
  <c r="BO17" i="3"/>
  <c r="BG17" i="3"/>
  <c r="BE17" i="3"/>
  <c r="AW17" i="3"/>
  <c r="AU17" i="3"/>
  <c r="AM17" i="3"/>
  <c r="BK17" i="3" s="1"/>
  <c r="AN17" i="3"/>
  <c r="BR17" i="3" s="1"/>
  <c r="BA17" i="3" l="1"/>
  <c r="BH17" i="3"/>
  <c r="BV17" i="3"/>
  <c r="BL17" i="3"/>
  <c r="AQ17" i="3"/>
  <c r="BU17" i="3"/>
  <c r="AR17" i="3"/>
  <c r="AX17" i="3"/>
  <c r="CB17" i="3"/>
  <c r="BB17" i="3"/>
  <c r="CG17" i="3" s="1"/>
  <c r="CJ169" i="3"/>
  <c r="CH169" i="3"/>
  <c r="CF169" i="3"/>
  <c r="CD169" i="3"/>
  <c r="CA169" i="3"/>
  <c r="BY169" i="3"/>
  <c r="BQ169" i="3"/>
  <c r="BO169" i="3"/>
  <c r="BG169" i="3"/>
  <c r="BE169" i="3"/>
  <c r="AW169" i="3"/>
  <c r="AU169" i="3"/>
  <c r="AN169" i="3"/>
  <c r="CB169" i="3" s="1"/>
  <c r="AM169" i="3"/>
  <c r="BA169" i="3" s="1"/>
  <c r="CJ168" i="3"/>
  <c r="CH168" i="3"/>
  <c r="CF168" i="3"/>
  <c r="CD168" i="3"/>
  <c r="CA168" i="3"/>
  <c r="BY168" i="3"/>
  <c r="BQ168" i="3"/>
  <c r="BO168" i="3"/>
  <c r="BG168" i="3"/>
  <c r="BE168" i="3"/>
  <c r="AW168" i="3"/>
  <c r="AU168" i="3"/>
  <c r="AN168" i="3"/>
  <c r="CB168" i="3" s="1"/>
  <c r="AM168" i="3"/>
  <c r="BA168" i="3" s="1"/>
  <c r="CJ167" i="3"/>
  <c r="CH167" i="3"/>
  <c r="CF167" i="3"/>
  <c r="CD167" i="3"/>
  <c r="CA167" i="3"/>
  <c r="BY167" i="3"/>
  <c r="BQ167" i="3"/>
  <c r="BO167" i="3"/>
  <c r="BG167" i="3"/>
  <c r="BE167" i="3"/>
  <c r="AW167" i="3"/>
  <c r="AU167" i="3"/>
  <c r="AN167" i="3"/>
  <c r="BR167" i="3" s="1"/>
  <c r="AM167" i="3"/>
  <c r="BA167" i="3" s="1"/>
  <c r="AV17" i="3" l="1"/>
  <c r="CL17" i="3"/>
  <c r="BF17" i="3"/>
  <c r="BU167" i="3"/>
  <c r="BH167" i="3"/>
  <c r="AX167" i="3"/>
  <c r="CE17" i="3"/>
  <c r="CI17" i="3"/>
  <c r="BP17" i="3"/>
  <c r="BZ17" i="3"/>
  <c r="CK17" i="3"/>
  <c r="BL167" i="3"/>
  <c r="BP167" i="3" s="1"/>
  <c r="BR168" i="3"/>
  <c r="AX168" i="3"/>
  <c r="AR168" i="3"/>
  <c r="BV168" i="3"/>
  <c r="CK168" i="3" s="1"/>
  <c r="BH168" i="3"/>
  <c r="BL168" i="3"/>
  <c r="BP168" i="3" s="1"/>
  <c r="BK168" i="3"/>
  <c r="AQ168" i="3"/>
  <c r="BU168" i="3"/>
  <c r="BV167" i="3"/>
  <c r="CK167" i="3" s="1"/>
  <c r="AQ169" i="3"/>
  <c r="AR169" i="3"/>
  <c r="BR169" i="3"/>
  <c r="BK167" i="3"/>
  <c r="BU169" i="3"/>
  <c r="BB167" i="3"/>
  <c r="CB167" i="3"/>
  <c r="BH169" i="3"/>
  <c r="BV169" i="3"/>
  <c r="AQ167" i="3"/>
  <c r="BK169" i="3"/>
  <c r="AR167" i="3"/>
  <c r="BB168" i="3"/>
  <c r="AX169" i="3"/>
  <c r="BL169" i="3"/>
  <c r="BB169" i="3"/>
  <c r="CL169" i="3" l="1"/>
  <c r="CE168" i="3"/>
  <c r="CL168" i="3"/>
  <c r="CL167" i="3"/>
  <c r="AV168" i="3"/>
  <c r="BZ168" i="3"/>
  <c r="CI167" i="3"/>
  <c r="CI168" i="3"/>
  <c r="BZ167" i="3"/>
  <c r="BP169" i="3"/>
  <c r="CI169" i="3"/>
  <c r="BF168" i="3"/>
  <c r="CG168" i="3"/>
  <c r="CK169" i="3"/>
  <c r="BZ169" i="3"/>
  <c r="CG169" i="3"/>
  <c r="BF169" i="3"/>
  <c r="AV169" i="3"/>
  <c r="CE169" i="3"/>
  <c r="AV167" i="3"/>
  <c r="CE167" i="3"/>
  <c r="CG167" i="3"/>
  <c r="BF167" i="3"/>
  <c r="AC9" i="3" l="1"/>
  <c r="BB9" i="3" l="1"/>
  <c r="P12" i="27" l="1"/>
  <c r="AC22" i="3" l="1"/>
  <c r="AC23" i="3"/>
  <c r="CK165" i="3" l="1"/>
  <c r="CJ165" i="3"/>
  <c r="CI165" i="3"/>
  <c r="CH165" i="3"/>
  <c r="CG165" i="3"/>
  <c r="CF165" i="3"/>
  <c r="CE165" i="3"/>
  <c r="CD165" i="3"/>
  <c r="CA165" i="3"/>
  <c r="BZ165" i="3"/>
  <c r="BY165" i="3"/>
  <c r="BQ165" i="3"/>
  <c r="BP165" i="3"/>
  <c r="BO165" i="3"/>
  <c r="BG165" i="3"/>
  <c r="BF165" i="3"/>
  <c r="BE165" i="3"/>
  <c r="AW165" i="3"/>
  <c r="AV165" i="3"/>
  <c r="AU165" i="3"/>
  <c r="AN165" i="3"/>
  <c r="CB165" i="3" s="1"/>
  <c r="AM165" i="3"/>
  <c r="AQ165" i="3" s="1"/>
  <c r="AX165" i="3" l="1"/>
  <c r="BH165" i="3"/>
  <c r="BK165" i="3"/>
  <c r="BR165" i="3"/>
  <c r="BU165" i="3"/>
  <c r="BA165" i="3"/>
  <c r="CK121" i="3" l="1"/>
  <c r="CJ121" i="3"/>
  <c r="CI121" i="3"/>
  <c r="CH121" i="3"/>
  <c r="CG121" i="3"/>
  <c r="CF121" i="3"/>
  <c r="CE121" i="3"/>
  <c r="CD121" i="3"/>
  <c r="CA121" i="3"/>
  <c r="BZ121" i="3"/>
  <c r="BY121" i="3"/>
  <c r="CK120" i="3"/>
  <c r="CJ120" i="3"/>
  <c r="CI120" i="3"/>
  <c r="CH120" i="3"/>
  <c r="CG120" i="3"/>
  <c r="CF120" i="3"/>
  <c r="CE120" i="3"/>
  <c r="CD120" i="3"/>
  <c r="CA120" i="3"/>
  <c r="BZ120" i="3"/>
  <c r="BY120" i="3"/>
  <c r="BQ121" i="3"/>
  <c r="BP121" i="3"/>
  <c r="BO121" i="3"/>
  <c r="BQ120" i="3"/>
  <c r="BP120" i="3"/>
  <c r="BO120" i="3"/>
  <c r="AW121" i="3"/>
  <c r="AV121" i="3"/>
  <c r="AU121" i="3"/>
  <c r="AW120" i="3"/>
  <c r="AV120" i="3"/>
  <c r="AU120" i="3"/>
  <c r="BG121" i="3"/>
  <c r="BF121" i="3"/>
  <c r="BE121" i="3"/>
  <c r="BG120" i="3"/>
  <c r="BF120" i="3"/>
  <c r="BE120" i="3"/>
  <c r="AN121" i="3"/>
  <c r="BR121" i="3" s="1"/>
  <c r="AM121" i="3"/>
  <c r="BA121" i="3" s="1"/>
  <c r="AN120" i="3"/>
  <c r="AX120" i="3" s="1"/>
  <c r="AM120" i="3"/>
  <c r="BU120" i="3" s="1"/>
  <c r="AX121" i="3" l="1"/>
  <c r="BU121" i="3"/>
  <c r="AQ121" i="3"/>
  <c r="BH120" i="3"/>
  <c r="BA120" i="3"/>
  <c r="BR120" i="3"/>
  <c r="CB121" i="3"/>
  <c r="BH121" i="3"/>
  <c r="BK121" i="3"/>
  <c r="AQ120" i="3"/>
  <c r="CB120" i="3"/>
  <c r="BK120" i="3"/>
  <c r="BV52" i="3" l="1"/>
  <c r="CB118" i="3" l="1"/>
  <c r="CA118" i="3"/>
  <c r="BY118" i="3"/>
  <c r="CB117" i="3"/>
  <c r="CA117" i="3"/>
  <c r="BY117" i="3"/>
  <c r="CB116" i="3"/>
  <c r="CA116" i="3"/>
  <c r="BY116" i="3"/>
  <c r="CB115" i="3"/>
  <c r="CA115" i="3"/>
  <c r="BZ115" i="3"/>
  <c r="BY115" i="3"/>
  <c r="CB114" i="3"/>
  <c r="CA114" i="3"/>
  <c r="BZ114" i="3"/>
  <c r="BY114" i="3"/>
  <c r="CB113" i="3"/>
  <c r="CA113" i="3"/>
  <c r="BZ113" i="3"/>
  <c r="BY113" i="3"/>
  <c r="CB112" i="3"/>
  <c r="CA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Y108" i="3"/>
  <c r="CB107" i="3"/>
  <c r="CA107" i="3"/>
  <c r="BZ107" i="3"/>
  <c r="BY107" i="3"/>
  <c r="CB106" i="3"/>
  <c r="CA106" i="3"/>
  <c r="BZ106" i="3"/>
  <c r="BY106" i="3"/>
  <c r="CB105" i="3"/>
  <c r="CA105" i="3"/>
  <c r="BY105" i="3"/>
  <c r="CB104" i="3"/>
  <c r="CA104" i="3"/>
  <c r="BZ104" i="3"/>
  <c r="BY104" i="3"/>
  <c r="CB103" i="3"/>
  <c r="CA103" i="3"/>
  <c r="BY103" i="3"/>
  <c r="CB102" i="3"/>
  <c r="CA102" i="3"/>
  <c r="BY102" i="3"/>
  <c r="CB101" i="3"/>
  <c r="CA101" i="3"/>
  <c r="BZ101" i="3"/>
  <c r="BY101" i="3"/>
  <c r="CB100" i="3"/>
  <c r="CA100" i="3"/>
  <c r="BY100" i="3"/>
  <c r="CB99" i="3"/>
  <c r="CA99" i="3"/>
  <c r="BZ99" i="3"/>
  <c r="BY99" i="3"/>
  <c r="CB98" i="3"/>
  <c r="CA98" i="3"/>
  <c r="BZ98" i="3"/>
  <c r="BY98" i="3"/>
  <c r="CB97" i="3"/>
  <c r="CA97" i="3"/>
  <c r="BZ97" i="3"/>
  <c r="BY97" i="3"/>
  <c r="CJ118" i="3"/>
  <c r="CI118" i="3"/>
  <c r="CH118" i="3"/>
  <c r="CG118" i="3"/>
  <c r="CF118" i="3"/>
  <c r="CE118" i="3"/>
  <c r="CD118" i="3"/>
  <c r="CJ117" i="3"/>
  <c r="CI117" i="3"/>
  <c r="CH117" i="3"/>
  <c r="CG117" i="3"/>
  <c r="CF117" i="3"/>
  <c r="CE117" i="3"/>
  <c r="CD117" i="3"/>
  <c r="CJ116" i="3"/>
  <c r="CH116" i="3"/>
  <c r="CF116" i="3"/>
  <c r="CD116" i="3"/>
  <c r="CK115" i="3"/>
  <c r="CJ115" i="3"/>
  <c r="CI115" i="3"/>
  <c r="CH115" i="3"/>
  <c r="CG115" i="3"/>
  <c r="CF115" i="3"/>
  <c r="CE115" i="3"/>
  <c r="CD115" i="3"/>
  <c r="CK114" i="3"/>
  <c r="CJ114" i="3"/>
  <c r="CI114" i="3"/>
  <c r="CH114" i="3"/>
  <c r="CG114" i="3"/>
  <c r="CF114" i="3"/>
  <c r="CE114" i="3"/>
  <c r="CD114" i="3"/>
  <c r="CK113" i="3"/>
  <c r="CJ113" i="3"/>
  <c r="CI113" i="3"/>
  <c r="CH113" i="3"/>
  <c r="CG113" i="3"/>
  <c r="CF113" i="3"/>
  <c r="CE113" i="3"/>
  <c r="CD113" i="3"/>
  <c r="CJ112" i="3"/>
  <c r="CI112" i="3"/>
  <c r="CH112" i="3"/>
  <c r="CF112" i="3"/>
  <c r="CE112" i="3"/>
  <c r="CD112" i="3"/>
  <c r="CK111" i="3"/>
  <c r="CJ111" i="3"/>
  <c r="CH111" i="3"/>
  <c r="CG111" i="3"/>
  <c r="CF111" i="3"/>
  <c r="CE111" i="3"/>
  <c r="CD111" i="3"/>
  <c r="CK110" i="3"/>
  <c r="CJ110" i="3"/>
  <c r="CH110" i="3"/>
  <c r="CG110" i="3"/>
  <c r="CF110" i="3"/>
  <c r="CE110" i="3"/>
  <c r="CD110" i="3"/>
  <c r="CK109" i="3"/>
  <c r="CJ109" i="3"/>
  <c r="CH109" i="3"/>
  <c r="CF109" i="3"/>
  <c r="CE109" i="3"/>
  <c r="CD109" i="3"/>
  <c r="CJ108" i="3"/>
  <c r="CI108" i="3"/>
  <c r="CH108" i="3"/>
  <c r="CG108" i="3"/>
  <c r="CF108" i="3"/>
  <c r="CE108" i="3"/>
  <c r="CD108" i="3"/>
  <c r="CK107" i="3"/>
  <c r="CJ107" i="3"/>
  <c r="CI107" i="3"/>
  <c r="CH107" i="3"/>
  <c r="CG107" i="3"/>
  <c r="CF107" i="3"/>
  <c r="CD107" i="3"/>
  <c r="CK106" i="3"/>
  <c r="CJ106" i="3"/>
  <c r="CH106" i="3"/>
  <c r="CF106" i="3"/>
  <c r="CE106" i="3"/>
  <c r="CD106" i="3"/>
  <c r="CJ105" i="3"/>
  <c r="CI105" i="3"/>
  <c r="CH105" i="3"/>
  <c r="CF105" i="3"/>
  <c r="CE105" i="3"/>
  <c r="CD105" i="3"/>
  <c r="CK104" i="3"/>
  <c r="CJ104" i="3"/>
  <c r="CH104" i="3"/>
  <c r="CG104" i="3"/>
  <c r="CF104" i="3"/>
  <c r="CE104" i="3"/>
  <c r="CD104" i="3"/>
  <c r="CJ103" i="3"/>
  <c r="CI103" i="3"/>
  <c r="CH103" i="3"/>
  <c r="CG103" i="3"/>
  <c r="CF103" i="3"/>
  <c r="CE103" i="3"/>
  <c r="CD103" i="3"/>
  <c r="CJ102" i="3"/>
  <c r="CI102" i="3"/>
  <c r="CH102" i="3"/>
  <c r="CG102" i="3"/>
  <c r="CF102" i="3"/>
  <c r="CE102" i="3"/>
  <c r="CD102" i="3"/>
  <c r="CK101" i="3"/>
  <c r="CJ101" i="3"/>
  <c r="CH101" i="3"/>
  <c r="CG101" i="3"/>
  <c r="CF101" i="3"/>
  <c r="CE101" i="3"/>
  <c r="CD101" i="3"/>
  <c r="CJ100" i="3"/>
  <c r="CI100" i="3"/>
  <c r="CH100" i="3"/>
  <c r="CG100" i="3"/>
  <c r="CF100" i="3"/>
  <c r="CE100" i="3"/>
  <c r="CD100" i="3"/>
  <c r="CK99" i="3"/>
  <c r="CJ99" i="3"/>
  <c r="CH99" i="3"/>
  <c r="CG99" i="3"/>
  <c r="CF99" i="3"/>
  <c r="CE99" i="3"/>
  <c r="CD99" i="3"/>
  <c r="CK98" i="3"/>
  <c r="CJ98" i="3"/>
  <c r="CH98" i="3"/>
  <c r="CG98" i="3"/>
  <c r="CF98" i="3"/>
  <c r="CE98" i="3"/>
  <c r="CD98" i="3"/>
  <c r="CK97" i="3"/>
  <c r="CJ97" i="3"/>
  <c r="CI97" i="3"/>
  <c r="CH97" i="3"/>
  <c r="CF97" i="3"/>
  <c r="CE97" i="3"/>
  <c r="CD97" i="3"/>
  <c r="CK96" i="3"/>
  <c r="CJ96" i="3"/>
  <c r="CI96" i="3"/>
  <c r="CH96" i="3"/>
  <c r="CF96" i="3"/>
  <c r="CE96" i="3"/>
  <c r="CD96" i="3"/>
  <c r="CJ95" i="3"/>
  <c r="CH95" i="3"/>
  <c r="CF95" i="3"/>
  <c r="CE95" i="3"/>
  <c r="CD95" i="3"/>
  <c r="CJ94" i="3"/>
  <c r="CH94" i="3"/>
  <c r="CF94" i="3"/>
  <c r="CE94" i="3"/>
  <c r="CD94" i="3"/>
  <c r="CK93" i="3"/>
  <c r="CJ93" i="3"/>
  <c r="CI93" i="3"/>
  <c r="CH93" i="3"/>
  <c r="CG93" i="3"/>
  <c r="CF93" i="3"/>
  <c r="CE93" i="3"/>
  <c r="CD93" i="3"/>
  <c r="CK92" i="3"/>
  <c r="CJ92" i="3"/>
  <c r="CI92" i="3"/>
  <c r="CH92" i="3"/>
  <c r="CG92" i="3"/>
  <c r="CF92" i="3"/>
  <c r="CE92" i="3"/>
  <c r="CD92" i="3"/>
  <c r="CK91" i="3"/>
  <c r="CJ91" i="3"/>
  <c r="CI91" i="3"/>
  <c r="CH91" i="3"/>
  <c r="CG91" i="3"/>
  <c r="CF91" i="3"/>
  <c r="CE91" i="3"/>
  <c r="CD91" i="3"/>
  <c r="CK90" i="3"/>
  <c r="CJ90" i="3"/>
  <c r="CI90" i="3"/>
  <c r="CH90" i="3"/>
  <c r="CG90" i="3"/>
  <c r="CF90" i="3"/>
  <c r="CE90" i="3"/>
  <c r="CD90" i="3"/>
  <c r="CK89" i="3"/>
  <c r="CJ89" i="3"/>
  <c r="CI89" i="3"/>
  <c r="CH89" i="3"/>
  <c r="CG89" i="3"/>
  <c r="CF89" i="3"/>
  <c r="CE89" i="3"/>
  <c r="CD89" i="3"/>
  <c r="CK88" i="3"/>
  <c r="CJ88" i="3"/>
  <c r="CI88" i="3"/>
  <c r="CH88" i="3"/>
  <c r="CG88" i="3"/>
  <c r="CF88" i="3"/>
  <c r="CE88" i="3"/>
  <c r="CD88" i="3"/>
  <c r="CK87" i="3"/>
  <c r="CJ87" i="3"/>
  <c r="CI87" i="3"/>
  <c r="CH87" i="3"/>
  <c r="CF87" i="3"/>
  <c r="CE87" i="3"/>
  <c r="CD87" i="3"/>
  <c r="CK86" i="3"/>
  <c r="CJ86" i="3"/>
  <c r="CI86" i="3"/>
  <c r="CH86" i="3"/>
  <c r="CF86" i="3"/>
  <c r="CE86" i="3"/>
  <c r="CD86" i="3"/>
  <c r="CK85" i="3"/>
  <c r="CJ85" i="3"/>
  <c r="CI85" i="3"/>
  <c r="CH85" i="3"/>
  <c r="CF85" i="3"/>
  <c r="CE85" i="3"/>
  <c r="CD85" i="3"/>
  <c r="CJ84" i="3"/>
  <c r="CI84" i="3"/>
  <c r="CH84" i="3"/>
  <c r="CG84" i="3"/>
  <c r="CF84" i="3"/>
  <c r="CE84" i="3"/>
  <c r="CD84" i="3"/>
  <c r="CK83" i="3"/>
  <c r="CJ83" i="3"/>
  <c r="CH83" i="3"/>
  <c r="CG83" i="3"/>
  <c r="CF83" i="3"/>
  <c r="CE83" i="3"/>
  <c r="CD83" i="3"/>
  <c r="CJ82" i="3"/>
  <c r="CI82" i="3"/>
  <c r="CH82" i="3"/>
  <c r="CG82" i="3"/>
  <c r="CF82" i="3"/>
  <c r="CE82" i="3"/>
  <c r="CD82" i="3"/>
  <c r="CK81" i="3"/>
  <c r="CJ81" i="3"/>
  <c r="CH81" i="3"/>
  <c r="CG81" i="3"/>
  <c r="CF81" i="3"/>
  <c r="CE81" i="3"/>
  <c r="CD81" i="3"/>
  <c r="CK80" i="3"/>
  <c r="CJ80" i="3"/>
  <c r="CI80" i="3"/>
  <c r="CH80" i="3"/>
  <c r="CF80" i="3"/>
  <c r="CE80" i="3"/>
  <c r="CD80" i="3"/>
  <c r="CK79" i="3"/>
  <c r="CJ79" i="3"/>
  <c r="CH79" i="3"/>
  <c r="CG79" i="3"/>
  <c r="CF79" i="3"/>
  <c r="CE79" i="3"/>
  <c r="CD79" i="3"/>
  <c r="BV118" i="3"/>
  <c r="BV117" i="3"/>
  <c r="BV112" i="3"/>
  <c r="CK112" i="3" s="1"/>
  <c r="BV108" i="3"/>
  <c r="BV105" i="3"/>
  <c r="CK105" i="3" s="1"/>
  <c r="BV103" i="3"/>
  <c r="BV102" i="3"/>
  <c r="BR118" i="3"/>
  <c r="BQ118" i="3"/>
  <c r="BP118" i="3"/>
  <c r="BO118" i="3"/>
  <c r="BR117" i="3"/>
  <c r="BQ117" i="3"/>
  <c r="BP117" i="3"/>
  <c r="BO117" i="3"/>
  <c r="BR116" i="3"/>
  <c r="BQ116" i="3"/>
  <c r="BO116" i="3"/>
  <c r="BR115" i="3"/>
  <c r="BQ115" i="3"/>
  <c r="BP115" i="3"/>
  <c r="BO115" i="3"/>
  <c r="BR114" i="3"/>
  <c r="BQ114" i="3"/>
  <c r="BP114" i="3"/>
  <c r="BO114" i="3"/>
  <c r="BR113" i="3"/>
  <c r="BQ113" i="3"/>
  <c r="BP113" i="3"/>
  <c r="BO113" i="3"/>
  <c r="BR112" i="3"/>
  <c r="BQ112" i="3"/>
  <c r="BP112" i="3"/>
  <c r="BO112" i="3"/>
  <c r="BR111" i="3"/>
  <c r="BQ111" i="3"/>
  <c r="BO111" i="3"/>
  <c r="BR110" i="3"/>
  <c r="BQ110" i="3"/>
  <c r="BO110" i="3"/>
  <c r="BR109" i="3"/>
  <c r="BQ109" i="3"/>
  <c r="BO109" i="3"/>
  <c r="BR108" i="3"/>
  <c r="BQ108" i="3"/>
  <c r="BP108" i="3"/>
  <c r="BO108" i="3"/>
  <c r="BR107" i="3"/>
  <c r="BQ107" i="3"/>
  <c r="BP107" i="3"/>
  <c r="BO107" i="3"/>
  <c r="BR106" i="3"/>
  <c r="BQ106" i="3"/>
  <c r="BO106" i="3"/>
  <c r="BR105" i="3"/>
  <c r="BQ105" i="3"/>
  <c r="BP105" i="3"/>
  <c r="BO105" i="3"/>
  <c r="BR104" i="3"/>
  <c r="BQ104" i="3"/>
  <c r="BO104" i="3"/>
  <c r="BR103" i="3"/>
  <c r="BQ103" i="3"/>
  <c r="BP103" i="3"/>
  <c r="BO103" i="3"/>
  <c r="BR102" i="3"/>
  <c r="BQ102" i="3"/>
  <c r="BP102" i="3"/>
  <c r="BO102" i="3"/>
  <c r="BR101" i="3"/>
  <c r="BQ101" i="3"/>
  <c r="BO101" i="3"/>
  <c r="BR100" i="3"/>
  <c r="BQ100" i="3"/>
  <c r="BP100" i="3"/>
  <c r="BO100" i="3"/>
  <c r="BR99" i="3"/>
  <c r="BQ99" i="3"/>
  <c r="BO99" i="3"/>
  <c r="BR98" i="3"/>
  <c r="BQ98" i="3"/>
  <c r="BO98" i="3"/>
  <c r="BR97" i="3"/>
  <c r="BQ97" i="3"/>
  <c r="BP97" i="3"/>
  <c r="BO97" i="3"/>
  <c r="BL111" i="3"/>
  <c r="BL110" i="3"/>
  <c r="BL109" i="3"/>
  <c r="CI109" i="3" s="1"/>
  <c r="BL106" i="3"/>
  <c r="CI106" i="3" s="1"/>
  <c r="BL104" i="3"/>
  <c r="BL101" i="3"/>
  <c r="BH118" i="3"/>
  <c r="BG118" i="3"/>
  <c r="BF118" i="3"/>
  <c r="BE118" i="3"/>
  <c r="BH117" i="3"/>
  <c r="BG117" i="3"/>
  <c r="BF117" i="3"/>
  <c r="BE117" i="3"/>
  <c r="BH116" i="3"/>
  <c r="BG116" i="3"/>
  <c r="BE116" i="3"/>
  <c r="BH115" i="3"/>
  <c r="BG115" i="3"/>
  <c r="BF115" i="3"/>
  <c r="BE115" i="3"/>
  <c r="BH114" i="3"/>
  <c r="BG114" i="3"/>
  <c r="BF114" i="3"/>
  <c r="BE114" i="3"/>
  <c r="BH113" i="3"/>
  <c r="BG113" i="3"/>
  <c r="BF113" i="3"/>
  <c r="BE113" i="3"/>
  <c r="BH112" i="3"/>
  <c r="BG112" i="3"/>
  <c r="BE112" i="3"/>
  <c r="BH111" i="3"/>
  <c r="BG111" i="3"/>
  <c r="BF111" i="3"/>
  <c r="BE111" i="3"/>
  <c r="BH110" i="3"/>
  <c r="BG110" i="3"/>
  <c r="BF110" i="3"/>
  <c r="BE110" i="3"/>
  <c r="BH109" i="3"/>
  <c r="BG109" i="3"/>
  <c r="BE109" i="3"/>
  <c r="BH108" i="3"/>
  <c r="BG108" i="3"/>
  <c r="BF108" i="3"/>
  <c r="BE108" i="3"/>
  <c r="BH107" i="3"/>
  <c r="BG107" i="3"/>
  <c r="BF107" i="3"/>
  <c r="BE107" i="3"/>
  <c r="BH106" i="3"/>
  <c r="BG106" i="3"/>
  <c r="BE106" i="3"/>
  <c r="BH105" i="3"/>
  <c r="BG105" i="3"/>
  <c r="BE105" i="3"/>
  <c r="BH104" i="3"/>
  <c r="BG104" i="3"/>
  <c r="BF104" i="3"/>
  <c r="BE104" i="3"/>
  <c r="BH103" i="3"/>
  <c r="BG103" i="3"/>
  <c r="BF103" i="3"/>
  <c r="BE103" i="3"/>
  <c r="BH102" i="3"/>
  <c r="BG102" i="3"/>
  <c r="BF102" i="3"/>
  <c r="BE102" i="3"/>
  <c r="BH101" i="3"/>
  <c r="BG101" i="3"/>
  <c r="BF101" i="3"/>
  <c r="BE101" i="3"/>
  <c r="BH100" i="3"/>
  <c r="BG100" i="3"/>
  <c r="BF100" i="3"/>
  <c r="BE100" i="3"/>
  <c r="BH99" i="3"/>
  <c r="BG99" i="3"/>
  <c r="BF99" i="3"/>
  <c r="BE99" i="3"/>
  <c r="BH98" i="3"/>
  <c r="BG98" i="3"/>
  <c r="BF98" i="3"/>
  <c r="BE98" i="3"/>
  <c r="BH97" i="3"/>
  <c r="BG97" i="3"/>
  <c r="BE97" i="3"/>
  <c r="BB112" i="3"/>
  <c r="BB109" i="3"/>
  <c r="BB106" i="3"/>
  <c r="BB105" i="3"/>
  <c r="AX118" i="3"/>
  <c r="AW118" i="3"/>
  <c r="AV118" i="3"/>
  <c r="AU118" i="3"/>
  <c r="AX117" i="3"/>
  <c r="AW117" i="3"/>
  <c r="AV117" i="3"/>
  <c r="AU117" i="3"/>
  <c r="AX116" i="3"/>
  <c r="AW116" i="3"/>
  <c r="AU116" i="3"/>
  <c r="AX115" i="3"/>
  <c r="AW115" i="3"/>
  <c r="AV115" i="3"/>
  <c r="AU115" i="3"/>
  <c r="AX114" i="3"/>
  <c r="AW114" i="3"/>
  <c r="AV114" i="3"/>
  <c r="AU114" i="3"/>
  <c r="AX113" i="3"/>
  <c r="AW113" i="3"/>
  <c r="AV113" i="3"/>
  <c r="AU113" i="3"/>
  <c r="AX112" i="3"/>
  <c r="AW112" i="3"/>
  <c r="AV112" i="3"/>
  <c r="AU112" i="3"/>
  <c r="AX111" i="3"/>
  <c r="AW111" i="3"/>
  <c r="AV111" i="3"/>
  <c r="AU111" i="3"/>
  <c r="AX110" i="3"/>
  <c r="AW110" i="3"/>
  <c r="AV110" i="3"/>
  <c r="AU110" i="3"/>
  <c r="AX109" i="3"/>
  <c r="AW109" i="3"/>
  <c r="AV109" i="3"/>
  <c r="AU109" i="3"/>
  <c r="AX108" i="3"/>
  <c r="AW108" i="3"/>
  <c r="AV108" i="3"/>
  <c r="AU108" i="3"/>
  <c r="AX107" i="3"/>
  <c r="AW107" i="3"/>
  <c r="AU107" i="3"/>
  <c r="AX106" i="3"/>
  <c r="AW106" i="3"/>
  <c r="AV106" i="3"/>
  <c r="AU106" i="3"/>
  <c r="AX105" i="3"/>
  <c r="AW105" i="3"/>
  <c r="AV105" i="3"/>
  <c r="AU105" i="3"/>
  <c r="AX104" i="3"/>
  <c r="AW104" i="3"/>
  <c r="AV104" i="3"/>
  <c r="AU104" i="3"/>
  <c r="AX103" i="3"/>
  <c r="AW103" i="3"/>
  <c r="AV103" i="3"/>
  <c r="AU103" i="3"/>
  <c r="AX102" i="3"/>
  <c r="AW102" i="3"/>
  <c r="AV102" i="3"/>
  <c r="AU102" i="3"/>
  <c r="AX101" i="3"/>
  <c r="AW101" i="3"/>
  <c r="AV101" i="3"/>
  <c r="AU101" i="3"/>
  <c r="AX100" i="3"/>
  <c r="AW100" i="3"/>
  <c r="AV100" i="3"/>
  <c r="AU100" i="3"/>
  <c r="AX99" i="3"/>
  <c r="AW99" i="3"/>
  <c r="AV99" i="3"/>
  <c r="AU99" i="3"/>
  <c r="AX98" i="3"/>
  <c r="AW98" i="3"/>
  <c r="AV98" i="3"/>
  <c r="AU98" i="3"/>
  <c r="AX97" i="3"/>
  <c r="AW97" i="3"/>
  <c r="AV97" i="3"/>
  <c r="AU97" i="3"/>
  <c r="AR116" i="3"/>
  <c r="AR107" i="3"/>
  <c r="AM118" i="3"/>
  <c r="BU118" i="3" s="1"/>
  <c r="AM117" i="3"/>
  <c r="BU117" i="3" s="1"/>
  <c r="AM112" i="3"/>
  <c r="BU112" i="3" s="1"/>
  <c r="AM111" i="3"/>
  <c r="BU111" i="3" s="1"/>
  <c r="AM110" i="3"/>
  <c r="BU110" i="3" s="1"/>
  <c r="AM104" i="3"/>
  <c r="AQ104" i="3" s="1"/>
  <c r="AW95" i="3"/>
  <c r="AV95" i="3"/>
  <c r="AU95" i="3"/>
  <c r="AW94" i="3"/>
  <c r="AV94" i="3"/>
  <c r="AU94" i="3"/>
  <c r="AW93" i="3"/>
  <c r="AV93" i="3"/>
  <c r="AU93" i="3"/>
  <c r="AW92" i="3"/>
  <c r="AV92" i="3"/>
  <c r="AU92" i="3"/>
  <c r="AW91" i="3"/>
  <c r="AV91" i="3"/>
  <c r="AU91" i="3"/>
  <c r="AW90" i="3"/>
  <c r="AV90" i="3"/>
  <c r="AU90" i="3"/>
  <c r="AW89" i="3"/>
  <c r="AV89" i="3"/>
  <c r="AU89" i="3"/>
  <c r="AW88" i="3"/>
  <c r="AV88" i="3"/>
  <c r="AU88" i="3"/>
  <c r="AW87" i="3"/>
  <c r="AV87" i="3"/>
  <c r="AU87" i="3"/>
  <c r="AW86" i="3"/>
  <c r="AV86" i="3"/>
  <c r="AU86" i="3"/>
  <c r="AW85" i="3"/>
  <c r="AV85" i="3"/>
  <c r="AU85" i="3"/>
  <c r="AW84" i="3"/>
  <c r="AV84" i="3"/>
  <c r="AU84" i="3"/>
  <c r="AW83" i="3"/>
  <c r="AV83" i="3"/>
  <c r="AU83" i="3"/>
  <c r="AW82" i="3"/>
  <c r="AV82" i="3"/>
  <c r="AU82" i="3"/>
  <c r="AW81" i="3"/>
  <c r="AV81" i="3"/>
  <c r="AU81" i="3"/>
  <c r="AW80" i="3"/>
  <c r="AV80" i="3"/>
  <c r="AU80" i="3"/>
  <c r="AW79" i="3"/>
  <c r="AV79" i="3"/>
  <c r="AU79" i="3"/>
  <c r="AN95" i="3"/>
  <c r="BV95" i="3" s="1"/>
  <c r="BZ95" i="3" s="1"/>
  <c r="AN94" i="3"/>
  <c r="BR94" i="3" s="1"/>
  <c r="AN93" i="3"/>
  <c r="BR93" i="3" s="1"/>
  <c r="AN92" i="3"/>
  <c r="AX92" i="3" s="1"/>
  <c r="AN91" i="3"/>
  <c r="CB91" i="3" s="1"/>
  <c r="AN90" i="3"/>
  <c r="AX90" i="3" s="1"/>
  <c r="AN89" i="3"/>
  <c r="BR89" i="3" s="1"/>
  <c r="AN88" i="3"/>
  <c r="BR88" i="3" s="1"/>
  <c r="AN87" i="3"/>
  <c r="BB87" i="3" s="1"/>
  <c r="AN86" i="3"/>
  <c r="AX86" i="3" s="1"/>
  <c r="AN85" i="3"/>
  <c r="AX85" i="3" s="1"/>
  <c r="AN84" i="3"/>
  <c r="AX84" i="3" s="1"/>
  <c r="AN83" i="3"/>
  <c r="BL83" i="3" s="1"/>
  <c r="AN82" i="3"/>
  <c r="BV82" i="3" s="1"/>
  <c r="AN81" i="3"/>
  <c r="BL81" i="3" s="1"/>
  <c r="AN80" i="3"/>
  <c r="BR80" i="3" s="1"/>
  <c r="AN79" i="3"/>
  <c r="BL79" i="3" s="1"/>
  <c r="CA95" i="3"/>
  <c r="BY95" i="3"/>
  <c r="BQ95" i="3"/>
  <c r="BO95" i="3"/>
  <c r="BG95" i="3"/>
  <c r="BE95" i="3"/>
  <c r="CA94" i="3"/>
  <c r="BY94" i="3"/>
  <c r="BQ94" i="3"/>
  <c r="BO94" i="3"/>
  <c r="BG94" i="3"/>
  <c r="BE94" i="3"/>
  <c r="CA93" i="3"/>
  <c r="BY93" i="3"/>
  <c r="BZ93" i="3"/>
  <c r="BQ93" i="3"/>
  <c r="BO93" i="3"/>
  <c r="BP93" i="3"/>
  <c r="BG93" i="3"/>
  <c r="BF93" i="3"/>
  <c r="BE93" i="3"/>
  <c r="CA92" i="3"/>
  <c r="BY92" i="3"/>
  <c r="BZ92" i="3"/>
  <c r="BQ92" i="3"/>
  <c r="BO92" i="3"/>
  <c r="BP92" i="3"/>
  <c r="BG92" i="3"/>
  <c r="BE92" i="3"/>
  <c r="BF92" i="3"/>
  <c r="CA91" i="3"/>
  <c r="BY91" i="3"/>
  <c r="BZ91" i="3"/>
  <c r="BQ91" i="3"/>
  <c r="BO91" i="3"/>
  <c r="BP91" i="3"/>
  <c r="BG91" i="3"/>
  <c r="BE91" i="3"/>
  <c r="BF91" i="3"/>
  <c r="CA90" i="3"/>
  <c r="BY90" i="3"/>
  <c r="BZ90" i="3"/>
  <c r="BQ90" i="3"/>
  <c r="BO90" i="3"/>
  <c r="BP90" i="3"/>
  <c r="BG90" i="3"/>
  <c r="BE90" i="3"/>
  <c r="BF90" i="3"/>
  <c r="CA89" i="3"/>
  <c r="BY89" i="3"/>
  <c r="BZ89" i="3"/>
  <c r="BQ89" i="3"/>
  <c r="BO89" i="3"/>
  <c r="BP89" i="3"/>
  <c r="BG89" i="3"/>
  <c r="BF89" i="3"/>
  <c r="BE89" i="3"/>
  <c r="CA88" i="3"/>
  <c r="BY88" i="3"/>
  <c r="BZ88" i="3"/>
  <c r="BQ88" i="3"/>
  <c r="BO88" i="3"/>
  <c r="BP88" i="3"/>
  <c r="BG88" i="3"/>
  <c r="BF88" i="3"/>
  <c r="BE88" i="3"/>
  <c r="CA87" i="3"/>
  <c r="BY87" i="3"/>
  <c r="BZ87" i="3"/>
  <c r="BQ87" i="3"/>
  <c r="BP87" i="3"/>
  <c r="BO87" i="3"/>
  <c r="BG87" i="3"/>
  <c r="BE87" i="3"/>
  <c r="CA86" i="3"/>
  <c r="BY86" i="3"/>
  <c r="BZ86" i="3"/>
  <c r="BQ86" i="3"/>
  <c r="BO86" i="3"/>
  <c r="BP86" i="3"/>
  <c r="BG86" i="3"/>
  <c r="BE86" i="3"/>
  <c r="CA85" i="3"/>
  <c r="BY85" i="3"/>
  <c r="BZ85" i="3"/>
  <c r="BQ85" i="3"/>
  <c r="BO85" i="3"/>
  <c r="BP85" i="3"/>
  <c r="BG85" i="3"/>
  <c r="BE85" i="3"/>
  <c r="CA84" i="3"/>
  <c r="BY84" i="3"/>
  <c r="BQ84" i="3"/>
  <c r="BO84" i="3"/>
  <c r="BP84" i="3"/>
  <c r="BG84" i="3"/>
  <c r="BE84" i="3"/>
  <c r="BF84" i="3"/>
  <c r="CA83" i="3"/>
  <c r="BY83" i="3"/>
  <c r="BZ83" i="3"/>
  <c r="BQ83" i="3"/>
  <c r="BO83" i="3"/>
  <c r="BG83" i="3"/>
  <c r="BE83" i="3"/>
  <c r="BF83" i="3"/>
  <c r="CA82" i="3"/>
  <c r="BY82" i="3"/>
  <c r="BQ82" i="3"/>
  <c r="BO82" i="3"/>
  <c r="BP82" i="3"/>
  <c r="BG82" i="3"/>
  <c r="BE82" i="3"/>
  <c r="BF82" i="3"/>
  <c r="CA81" i="3"/>
  <c r="BZ81" i="3"/>
  <c r="BY81" i="3"/>
  <c r="BQ81" i="3"/>
  <c r="BO81" i="3"/>
  <c r="BG81" i="3"/>
  <c r="BF81" i="3"/>
  <c r="BE81" i="3"/>
  <c r="CA80" i="3"/>
  <c r="BY80" i="3"/>
  <c r="BZ80" i="3"/>
  <c r="BQ80" i="3"/>
  <c r="BO80" i="3"/>
  <c r="BP80" i="3"/>
  <c r="BG80" i="3"/>
  <c r="BE80" i="3"/>
  <c r="CA79" i="3"/>
  <c r="BY79" i="3"/>
  <c r="BZ79" i="3"/>
  <c r="BQ79" i="3"/>
  <c r="BO79" i="3"/>
  <c r="BG79" i="3"/>
  <c r="BE79" i="3"/>
  <c r="BF79" i="3"/>
  <c r="AM94" i="3"/>
  <c r="BU94" i="3" s="1"/>
  <c r="AM87" i="3"/>
  <c r="BK87" i="3" s="1"/>
  <c r="AM86" i="3"/>
  <c r="BK86" i="3" s="1"/>
  <c r="AM85" i="3"/>
  <c r="BK85" i="3" s="1"/>
  <c r="AM84" i="3"/>
  <c r="BK84" i="3" s="1"/>
  <c r="AM83" i="3"/>
  <c r="BK83" i="3" s="1"/>
  <c r="AM82" i="3"/>
  <c r="BK82" i="3" s="1"/>
  <c r="AM81" i="3"/>
  <c r="BK81" i="3" s="1"/>
  <c r="AM80" i="3"/>
  <c r="BU80" i="3" s="1"/>
  <c r="AM79" i="3"/>
  <c r="BU79" i="3" s="1"/>
  <c r="CJ77" i="3"/>
  <c r="CI77" i="3"/>
  <c r="CH77" i="3"/>
  <c r="CG77" i="3"/>
  <c r="CF77" i="3"/>
  <c r="CE77" i="3"/>
  <c r="CD77" i="3"/>
  <c r="CA77" i="3"/>
  <c r="BY77" i="3"/>
  <c r="BQ77" i="3"/>
  <c r="BP77" i="3"/>
  <c r="BO77" i="3"/>
  <c r="BG77" i="3"/>
  <c r="BF77" i="3"/>
  <c r="BE77" i="3"/>
  <c r="AW77" i="3"/>
  <c r="AV77" i="3"/>
  <c r="AU77" i="3"/>
  <c r="CJ76" i="3"/>
  <c r="CH76" i="3"/>
  <c r="CG76" i="3"/>
  <c r="CF76" i="3"/>
  <c r="CE76" i="3"/>
  <c r="CD76" i="3"/>
  <c r="CA76" i="3"/>
  <c r="BZ76" i="3"/>
  <c r="BY76" i="3"/>
  <c r="CK76" i="3"/>
  <c r="BQ76" i="3"/>
  <c r="BO76" i="3"/>
  <c r="BG76" i="3"/>
  <c r="BF76" i="3"/>
  <c r="BE76" i="3"/>
  <c r="AW76" i="3"/>
  <c r="AV76" i="3"/>
  <c r="AU76" i="3"/>
  <c r="AN77" i="3"/>
  <c r="BH77" i="3" s="1"/>
  <c r="AM77" i="3"/>
  <c r="AQ77" i="3" s="1"/>
  <c r="AN76" i="3"/>
  <c r="AX76" i="3" s="1"/>
  <c r="AM76" i="3"/>
  <c r="BK76" i="3" s="1"/>
  <c r="CJ75" i="3"/>
  <c r="CI75" i="3"/>
  <c r="CH75" i="3"/>
  <c r="CG75" i="3"/>
  <c r="CF75" i="3"/>
  <c r="CE75" i="3"/>
  <c r="CD75" i="3"/>
  <c r="CA75" i="3"/>
  <c r="BY75" i="3"/>
  <c r="BQ75" i="3"/>
  <c r="BP75" i="3"/>
  <c r="BO75" i="3"/>
  <c r="BG75" i="3"/>
  <c r="BF75" i="3"/>
  <c r="BE75" i="3"/>
  <c r="AW75" i="3"/>
  <c r="AV75" i="3"/>
  <c r="AU75" i="3"/>
  <c r="AN75" i="3"/>
  <c r="BV75" i="3" s="1"/>
  <c r="AM75" i="3"/>
  <c r="BK75" i="3" s="1"/>
  <c r="BV58" i="3"/>
  <c r="BZ58" i="3" s="1"/>
  <c r="BL58" i="3"/>
  <c r="BB58" i="3"/>
  <c r="CJ70" i="3"/>
  <c r="CH70" i="3"/>
  <c r="CF70" i="3"/>
  <c r="CD70" i="3"/>
  <c r="CA70" i="3"/>
  <c r="BY70" i="3"/>
  <c r="BQ70" i="3"/>
  <c r="BO70" i="3"/>
  <c r="BG70" i="3"/>
  <c r="BE70" i="3"/>
  <c r="AW70" i="3"/>
  <c r="AU70" i="3"/>
  <c r="CJ74" i="3"/>
  <c r="CH74" i="3"/>
  <c r="CF74" i="3"/>
  <c r="CD74" i="3"/>
  <c r="CA74" i="3"/>
  <c r="BY74" i="3"/>
  <c r="BQ74" i="3"/>
  <c r="BO74" i="3"/>
  <c r="BG74" i="3"/>
  <c r="BE74" i="3"/>
  <c r="AW74" i="3"/>
  <c r="AU74" i="3"/>
  <c r="CJ73" i="3"/>
  <c r="CH73" i="3"/>
  <c r="CF73" i="3"/>
  <c r="CD73" i="3"/>
  <c r="CA73" i="3"/>
  <c r="BY73" i="3"/>
  <c r="BQ73" i="3"/>
  <c r="BO73" i="3"/>
  <c r="BG73" i="3"/>
  <c r="BE73" i="3"/>
  <c r="AW73" i="3"/>
  <c r="AU73" i="3"/>
  <c r="CJ72" i="3"/>
  <c r="CH72" i="3"/>
  <c r="CF72" i="3"/>
  <c r="CD72" i="3"/>
  <c r="CA72" i="3"/>
  <c r="BY72" i="3"/>
  <c r="BQ72" i="3"/>
  <c r="BO72" i="3"/>
  <c r="BG72" i="3"/>
  <c r="BE72" i="3"/>
  <c r="AW72" i="3"/>
  <c r="AU72" i="3"/>
  <c r="CJ71" i="3"/>
  <c r="CH71" i="3"/>
  <c r="CF71" i="3"/>
  <c r="CD71" i="3"/>
  <c r="CA71" i="3"/>
  <c r="BY71" i="3"/>
  <c r="BQ71" i="3"/>
  <c r="BO71" i="3"/>
  <c r="BG71" i="3"/>
  <c r="BE71" i="3"/>
  <c r="AW71" i="3"/>
  <c r="AU71" i="3"/>
  <c r="CJ69" i="3"/>
  <c r="CH69" i="3"/>
  <c r="CF69" i="3"/>
  <c r="CD69" i="3"/>
  <c r="CA69" i="3"/>
  <c r="BY69" i="3"/>
  <c r="BQ69" i="3"/>
  <c r="BO69" i="3"/>
  <c r="BG69" i="3"/>
  <c r="BE69" i="3"/>
  <c r="AW69" i="3"/>
  <c r="AU69" i="3"/>
  <c r="CJ68" i="3"/>
  <c r="CH68" i="3"/>
  <c r="CF68" i="3"/>
  <c r="CD68" i="3"/>
  <c r="CA68" i="3"/>
  <c r="BY68" i="3"/>
  <c r="BQ68" i="3"/>
  <c r="BO68" i="3"/>
  <c r="BG68" i="3"/>
  <c r="BE68" i="3"/>
  <c r="AW68" i="3"/>
  <c r="AU68" i="3"/>
  <c r="CJ67" i="3"/>
  <c r="CH67" i="3"/>
  <c r="CF67" i="3"/>
  <c r="CD67" i="3"/>
  <c r="CA67" i="3"/>
  <c r="BY67" i="3"/>
  <c r="BQ67" i="3"/>
  <c r="BO67" i="3"/>
  <c r="BG67" i="3"/>
  <c r="BE67" i="3"/>
  <c r="AW67" i="3"/>
  <c r="AU67" i="3"/>
  <c r="CJ66" i="3"/>
  <c r="CH66" i="3"/>
  <c r="CF66" i="3"/>
  <c r="CD66" i="3"/>
  <c r="CA66" i="3"/>
  <c r="BY66" i="3"/>
  <c r="BQ66" i="3"/>
  <c r="BO66" i="3"/>
  <c r="BG66" i="3"/>
  <c r="BE66" i="3"/>
  <c r="AW66" i="3"/>
  <c r="AU66" i="3"/>
  <c r="CJ65" i="3"/>
  <c r="CH65" i="3"/>
  <c r="CF65" i="3"/>
  <c r="CD65" i="3"/>
  <c r="CA65" i="3"/>
  <c r="BY65" i="3"/>
  <c r="BQ65" i="3"/>
  <c r="BO65" i="3"/>
  <c r="BG65" i="3"/>
  <c r="BE65" i="3"/>
  <c r="AW65" i="3"/>
  <c r="AU65" i="3"/>
  <c r="CJ64" i="3"/>
  <c r="CH64" i="3"/>
  <c r="CF64" i="3"/>
  <c r="CD64" i="3"/>
  <c r="CA64" i="3"/>
  <c r="BY64" i="3"/>
  <c r="BQ64" i="3"/>
  <c r="BO64" i="3"/>
  <c r="BG64" i="3"/>
  <c r="BE64" i="3"/>
  <c r="AW64" i="3"/>
  <c r="AU64" i="3"/>
  <c r="CJ63" i="3"/>
  <c r="CH63" i="3"/>
  <c r="CF63" i="3"/>
  <c r="CD63" i="3"/>
  <c r="CA63" i="3"/>
  <c r="BY63" i="3"/>
  <c r="BQ63" i="3"/>
  <c r="BO63" i="3"/>
  <c r="BG63" i="3"/>
  <c r="BE63" i="3"/>
  <c r="AW63" i="3"/>
  <c r="AU63" i="3"/>
  <c r="CJ62" i="3"/>
  <c r="CH62" i="3"/>
  <c r="CF62" i="3"/>
  <c r="CD62" i="3"/>
  <c r="CA62" i="3"/>
  <c r="BY62" i="3"/>
  <c r="BQ62" i="3"/>
  <c r="BO62" i="3"/>
  <c r="BG62" i="3"/>
  <c r="BE62" i="3"/>
  <c r="AW62" i="3"/>
  <c r="AU62" i="3"/>
  <c r="CJ61" i="3"/>
  <c r="CH61" i="3"/>
  <c r="CF61" i="3"/>
  <c r="CD61" i="3"/>
  <c r="CA61" i="3"/>
  <c r="BY61" i="3"/>
  <c r="BQ61" i="3"/>
  <c r="BO61" i="3"/>
  <c r="BG61" i="3"/>
  <c r="BE61" i="3"/>
  <c r="AW61" i="3"/>
  <c r="AU61" i="3"/>
  <c r="CJ60" i="3"/>
  <c r="CH60" i="3"/>
  <c r="CF60" i="3"/>
  <c r="CD60" i="3"/>
  <c r="CA60" i="3"/>
  <c r="BY60" i="3"/>
  <c r="BQ60" i="3"/>
  <c r="BO60" i="3"/>
  <c r="BG60" i="3"/>
  <c r="BE60" i="3"/>
  <c r="AW60" i="3"/>
  <c r="AU60" i="3"/>
  <c r="CJ59" i="3"/>
  <c r="CH59" i="3"/>
  <c r="CF59" i="3"/>
  <c r="CD59" i="3"/>
  <c r="CA59" i="3"/>
  <c r="BY59" i="3"/>
  <c r="BQ59" i="3"/>
  <c r="BO59" i="3"/>
  <c r="BG59" i="3"/>
  <c r="BE59" i="3"/>
  <c r="AW59" i="3"/>
  <c r="AU59" i="3"/>
  <c r="AM74" i="3"/>
  <c r="BA74" i="3" s="1"/>
  <c r="AM73" i="3"/>
  <c r="BA73" i="3" s="1"/>
  <c r="AM72" i="3"/>
  <c r="BA72" i="3" s="1"/>
  <c r="AM71" i="3"/>
  <c r="BA71" i="3" s="1"/>
  <c r="AM70" i="3"/>
  <c r="BA70" i="3" s="1"/>
  <c r="AM69" i="3"/>
  <c r="BA69" i="3" s="1"/>
  <c r="AM68" i="3"/>
  <c r="BA68" i="3" s="1"/>
  <c r="AM67" i="3"/>
  <c r="BA67" i="3" s="1"/>
  <c r="AM66" i="3"/>
  <c r="BA66" i="3" s="1"/>
  <c r="AM65" i="3"/>
  <c r="BA65" i="3" s="1"/>
  <c r="AM64" i="3"/>
  <c r="BA64" i="3" s="1"/>
  <c r="AM63" i="3"/>
  <c r="BA63" i="3" s="1"/>
  <c r="AM62" i="3"/>
  <c r="BA62" i="3" s="1"/>
  <c r="AM61" i="3"/>
  <c r="BA61" i="3" s="1"/>
  <c r="AM60" i="3"/>
  <c r="BA60" i="3" s="1"/>
  <c r="AM59" i="3"/>
  <c r="BA59" i="3" s="1"/>
  <c r="CG112" i="3" l="1"/>
  <c r="CL112" i="3"/>
  <c r="CK117" i="3"/>
  <c r="CL117" i="3"/>
  <c r="BP79" i="3"/>
  <c r="CL79" i="3"/>
  <c r="BF87" i="3"/>
  <c r="CL87" i="3"/>
  <c r="CI110" i="3"/>
  <c r="CL110" i="3"/>
  <c r="CK118" i="3"/>
  <c r="CL118" i="3"/>
  <c r="CI111" i="3"/>
  <c r="CL111" i="3"/>
  <c r="CK100" i="3"/>
  <c r="BP81" i="3"/>
  <c r="CL81" i="3"/>
  <c r="CE107" i="3"/>
  <c r="CL107" i="3"/>
  <c r="CG96" i="3"/>
  <c r="CI98" i="3"/>
  <c r="CK102" i="3"/>
  <c r="CL102" i="3"/>
  <c r="BZ75" i="3"/>
  <c r="CL75" i="3"/>
  <c r="BZ82" i="3"/>
  <c r="CL82" i="3"/>
  <c r="BB116" i="3"/>
  <c r="BF116" i="3" s="1"/>
  <c r="BF97" i="3"/>
  <c r="CI99" i="3"/>
  <c r="CK103" i="3"/>
  <c r="CL103" i="3"/>
  <c r="BP83" i="3"/>
  <c r="CL83" i="3"/>
  <c r="BF105" i="3"/>
  <c r="CL105" i="3"/>
  <c r="CI101" i="3"/>
  <c r="CL101" i="3"/>
  <c r="BF109" i="3"/>
  <c r="CL109" i="3"/>
  <c r="CG106" i="3"/>
  <c r="CL106" i="3"/>
  <c r="CI104" i="3"/>
  <c r="CL104" i="3"/>
  <c r="CK108" i="3"/>
  <c r="CL108" i="3"/>
  <c r="BP99" i="3"/>
  <c r="BF106" i="3"/>
  <c r="AV107" i="3"/>
  <c r="AQ110" i="3"/>
  <c r="BP111" i="3"/>
  <c r="BP109" i="3"/>
  <c r="BF112" i="3"/>
  <c r="BK104" i="3"/>
  <c r="AQ111" i="3"/>
  <c r="BA104" i="3"/>
  <c r="BK110" i="3"/>
  <c r="BU104" i="3"/>
  <c r="CE116" i="3"/>
  <c r="BZ103" i="3"/>
  <c r="BZ105" i="3"/>
  <c r="BZ117" i="3"/>
  <c r="AQ112" i="3"/>
  <c r="BA110" i="3"/>
  <c r="BK111" i="3"/>
  <c r="AQ117" i="3"/>
  <c r="BA111" i="3"/>
  <c r="BK112" i="3"/>
  <c r="CG87" i="3"/>
  <c r="CG97" i="3"/>
  <c r="CG105" i="3"/>
  <c r="CG109" i="3"/>
  <c r="BA118" i="3"/>
  <c r="BH80" i="3"/>
  <c r="AQ118" i="3"/>
  <c r="AV116" i="3"/>
  <c r="BA112" i="3"/>
  <c r="BK117" i="3"/>
  <c r="BP98" i="3"/>
  <c r="BP104" i="3"/>
  <c r="BP106" i="3"/>
  <c r="BP110" i="3"/>
  <c r="BP101" i="3"/>
  <c r="BA117" i="3"/>
  <c r="BK118" i="3"/>
  <c r="CI79" i="3"/>
  <c r="CI81" i="3"/>
  <c r="CI83" i="3"/>
  <c r="BZ100" i="3"/>
  <c r="BZ102" i="3"/>
  <c r="BZ108" i="3"/>
  <c r="BZ112" i="3"/>
  <c r="BZ118" i="3"/>
  <c r="CK82" i="3"/>
  <c r="CK95" i="3"/>
  <c r="BR95" i="3"/>
  <c r="BH84" i="3"/>
  <c r="BB85" i="3"/>
  <c r="CL85" i="3" s="1"/>
  <c r="BR84" i="3"/>
  <c r="CB84" i="3"/>
  <c r="BH81" i="3"/>
  <c r="BR85" i="3"/>
  <c r="AX93" i="3"/>
  <c r="BR83" i="3"/>
  <c r="BH92" i="3"/>
  <c r="BH95" i="3"/>
  <c r="BR91" i="3"/>
  <c r="BH89" i="3"/>
  <c r="BH93" i="3"/>
  <c r="CB93" i="3"/>
  <c r="BH85" i="3"/>
  <c r="CB85" i="3"/>
  <c r="BK77" i="3"/>
  <c r="CB86" i="3"/>
  <c r="BH86" i="3"/>
  <c r="CB92" i="3"/>
  <c r="BV84" i="3"/>
  <c r="CL84" i="3" s="1"/>
  <c r="BR75" i="3"/>
  <c r="CB79" i="3"/>
  <c r="BR81" i="3"/>
  <c r="BH82" i="3"/>
  <c r="CB82" i="3"/>
  <c r="BH87" i="3"/>
  <c r="CB87" i="3"/>
  <c r="BH90" i="3"/>
  <c r="CB90" i="3"/>
  <c r="AX89" i="3"/>
  <c r="BA76" i="3"/>
  <c r="BH79" i="3"/>
  <c r="BR86" i="3"/>
  <c r="CB95" i="3"/>
  <c r="AX82" i="3"/>
  <c r="CB83" i="3"/>
  <c r="BR79" i="3"/>
  <c r="CB81" i="3"/>
  <c r="BR82" i="3"/>
  <c r="BH83" i="3"/>
  <c r="BR87" i="3"/>
  <c r="CB89" i="3"/>
  <c r="BR90" i="3"/>
  <c r="BH94" i="3"/>
  <c r="AX81" i="3"/>
  <c r="BR76" i="3"/>
  <c r="BU76" i="3"/>
  <c r="CB77" i="3"/>
  <c r="BL76" i="3"/>
  <c r="CL76" i="3" s="1"/>
  <c r="BK80" i="3"/>
  <c r="AQ81" i="3"/>
  <c r="AQ82" i="3"/>
  <c r="AQ83" i="3"/>
  <c r="AQ84" i="3"/>
  <c r="AQ85" i="3"/>
  <c r="AQ86" i="3"/>
  <c r="AQ87" i="3"/>
  <c r="BK94" i="3"/>
  <c r="CB94" i="3"/>
  <c r="AX77" i="3"/>
  <c r="BK79" i="3"/>
  <c r="BA81" i="3"/>
  <c r="BA82" i="3"/>
  <c r="BA83" i="3"/>
  <c r="BA84" i="3"/>
  <c r="BA85" i="3"/>
  <c r="BA86" i="3"/>
  <c r="BA87" i="3"/>
  <c r="BR92" i="3"/>
  <c r="BB94" i="3"/>
  <c r="AQ76" i="3"/>
  <c r="BA77" i="3"/>
  <c r="AQ94" i="3"/>
  <c r="AX79" i="3"/>
  <c r="AX83" i="3"/>
  <c r="AX87" i="3"/>
  <c r="AX91" i="3"/>
  <c r="AX95" i="3"/>
  <c r="BB95" i="3"/>
  <c r="BH76" i="3"/>
  <c r="BR77" i="3"/>
  <c r="AQ79" i="3"/>
  <c r="AQ80" i="3"/>
  <c r="BU81" i="3"/>
  <c r="BU82" i="3"/>
  <c r="BU83" i="3"/>
  <c r="BU84" i="3"/>
  <c r="BU85" i="3"/>
  <c r="BU86" i="3"/>
  <c r="BU87" i="3"/>
  <c r="BA94" i="3"/>
  <c r="BL94" i="3"/>
  <c r="BU77" i="3"/>
  <c r="BA79" i="3"/>
  <c r="BA80" i="3"/>
  <c r="BB86" i="3"/>
  <c r="CL86" i="3" s="1"/>
  <c r="BL95" i="3"/>
  <c r="CB76" i="3"/>
  <c r="BV77" i="3"/>
  <c r="AX80" i="3"/>
  <c r="AX88" i="3"/>
  <c r="AX94" i="3"/>
  <c r="BV94" i="3"/>
  <c r="BB80" i="3"/>
  <c r="CL80" i="3" s="1"/>
  <c r="CB80" i="3"/>
  <c r="BH88" i="3"/>
  <c r="CB88" i="3"/>
  <c r="BH91" i="3"/>
  <c r="BU64" i="3"/>
  <c r="BU69" i="3"/>
  <c r="BU66" i="3"/>
  <c r="BU61" i="3"/>
  <c r="BK69" i="3"/>
  <c r="BK66" i="3"/>
  <c r="BK74" i="3"/>
  <c r="BU72" i="3"/>
  <c r="BU70" i="3"/>
  <c r="BK59" i="3"/>
  <c r="BK61" i="3"/>
  <c r="BK64" i="3"/>
  <c r="BK67" i="3"/>
  <c r="BK62" i="3"/>
  <c r="BU59" i="3"/>
  <c r="BU62" i="3"/>
  <c r="BU74" i="3"/>
  <c r="BU67" i="3"/>
  <c r="BK72" i="3"/>
  <c r="BK70" i="3"/>
  <c r="AX75" i="3"/>
  <c r="BA75" i="3"/>
  <c r="BU75" i="3"/>
  <c r="BH75" i="3"/>
  <c r="AQ75" i="3"/>
  <c r="CB75" i="3"/>
  <c r="CK75" i="3"/>
  <c r="BK60" i="3"/>
  <c r="BK63" i="3"/>
  <c r="BK68" i="3"/>
  <c r="BK71" i="3"/>
  <c r="BK73" i="3"/>
  <c r="BK65" i="3"/>
  <c r="AQ59" i="3"/>
  <c r="AQ60" i="3"/>
  <c r="AQ61" i="3"/>
  <c r="AQ62" i="3"/>
  <c r="AQ63" i="3"/>
  <c r="AQ64" i="3"/>
  <c r="AQ65" i="3"/>
  <c r="AQ66" i="3"/>
  <c r="AQ67" i="3"/>
  <c r="AQ68" i="3"/>
  <c r="AQ69" i="3"/>
  <c r="AQ71" i="3"/>
  <c r="AQ72" i="3"/>
  <c r="AQ73" i="3"/>
  <c r="AQ74" i="3"/>
  <c r="AQ70" i="3"/>
  <c r="BU68" i="3"/>
  <c r="BU63" i="3"/>
  <c r="BU65" i="3"/>
  <c r="BU71" i="3"/>
  <c r="BU73" i="3"/>
  <c r="BU60" i="3"/>
  <c r="BL116" i="3" l="1"/>
  <c r="CI116" i="3" s="1"/>
  <c r="CG116" i="3"/>
  <c r="CL95" i="3"/>
  <c r="CL94" i="3"/>
  <c r="CK77" i="3"/>
  <c r="CL77" i="3"/>
  <c r="BF85" i="3"/>
  <c r="CG85" i="3"/>
  <c r="BF80" i="3"/>
  <c r="CG80" i="3"/>
  <c r="BF86" i="3"/>
  <c r="CG86" i="3"/>
  <c r="BP95" i="3"/>
  <c r="CI95" i="3"/>
  <c r="BZ94" i="3"/>
  <c r="CK94" i="3"/>
  <c r="BF95" i="3"/>
  <c r="CG95" i="3"/>
  <c r="BF94" i="3"/>
  <c r="CG94" i="3"/>
  <c r="BP94" i="3"/>
  <c r="CI94" i="3"/>
  <c r="BZ84" i="3"/>
  <c r="CK84" i="3"/>
  <c r="BZ77" i="3"/>
  <c r="BP76" i="3"/>
  <c r="CI76" i="3"/>
  <c r="AJ13" i="29"/>
  <c r="AH13" i="29"/>
  <c r="AT13" i="29"/>
  <c r="AR13" i="29"/>
  <c r="BD13" i="29"/>
  <c r="BB13" i="29"/>
  <c r="BW13" i="29"/>
  <c r="BU13" i="29"/>
  <c r="BS13" i="29"/>
  <c r="BQ13" i="29"/>
  <c r="BN13" i="29"/>
  <c r="BL13" i="29"/>
  <c r="AA13" i="29"/>
  <c r="AA10" i="29"/>
  <c r="Z13" i="29"/>
  <c r="AN13" i="29" s="1"/>
  <c r="BL52" i="3"/>
  <c r="BB52" i="3"/>
  <c r="AR52" i="3"/>
  <c r="AN52" i="3"/>
  <c r="AK13" i="29" l="1"/>
  <c r="BP116" i="3"/>
  <c r="BV116" i="3"/>
  <c r="CL116" i="3" s="1"/>
  <c r="CL52" i="3"/>
  <c r="AU13" i="29"/>
  <c r="BO13" i="29"/>
  <c r="AE13" i="29"/>
  <c r="AO13" i="29"/>
  <c r="AY13" i="29"/>
  <c r="BI13" i="29"/>
  <c r="BE13" i="29"/>
  <c r="AD13" i="29"/>
  <c r="BH13" i="29"/>
  <c r="AX13" i="29"/>
  <c r="BY13" i="29" l="1"/>
  <c r="BZ116" i="3"/>
  <c r="CK116" i="3"/>
  <c r="BT13" i="29"/>
  <c r="AS13" i="29"/>
  <c r="AI13" i="29"/>
  <c r="BR13" i="29"/>
  <c r="BM13" i="29"/>
  <c r="BX13" i="29"/>
  <c r="BC13" i="29"/>
  <c r="BV13" i="29"/>
  <c r="AW124" i="3"/>
  <c r="AV124" i="3"/>
  <c r="AU124" i="3"/>
  <c r="CK124" i="3"/>
  <c r="CJ124" i="3"/>
  <c r="CI124" i="3"/>
  <c r="CH124" i="3"/>
  <c r="CG124" i="3"/>
  <c r="CF124" i="3"/>
  <c r="CE124" i="3"/>
  <c r="CD124" i="3"/>
  <c r="CA124" i="3"/>
  <c r="BZ124" i="3"/>
  <c r="BY124" i="3"/>
  <c r="BQ124" i="3"/>
  <c r="BP124" i="3"/>
  <c r="BO124" i="3"/>
  <c r="BG124" i="3"/>
  <c r="BF124" i="3"/>
  <c r="BE124" i="3"/>
  <c r="AN124" i="3"/>
  <c r="BH124" i="3" s="1"/>
  <c r="AM124" i="3"/>
  <c r="BA124" i="3" s="1"/>
  <c r="AX124" i="3" l="1"/>
  <c r="CB124" i="3"/>
  <c r="BR124" i="3"/>
  <c r="BK124" i="3"/>
  <c r="AQ124" i="3"/>
  <c r="BU124" i="3"/>
  <c r="AC34" i="3" l="1"/>
  <c r="CK52" i="3"/>
  <c r="CI52" i="3"/>
  <c r="CG52" i="3"/>
  <c r="CE52" i="3"/>
  <c r="CB52" i="3"/>
  <c r="BZ52" i="3"/>
  <c r="BR52" i="3"/>
  <c r="BP52" i="3"/>
  <c r="BH52" i="3"/>
  <c r="BF52" i="3"/>
  <c r="AX52" i="3"/>
  <c r="AV52" i="3"/>
  <c r="AA12" i="27" l="1"/>
  <c r="P11" i="27"/>
  <c r="Z12" i="27"/>
  <c r="AD12" i="27" s="1"/>
  <c r="BW12" i="27"/>
  <c r="BU12" i="27"/>
  <c r="BS12" i="27"/>
  <c r="BQ12" i="27"/>
  <c r="BN12" i="27"/>
  <c r="BL12" i="27"/>
  <c r="BD12" i="27"/>
  <c r="BB12" i="27"/>
  <c r="AT12" i="27"/>
  <c r="AR12" i="27"/>
  <c r="AJ12" i="27"/>
  <c r="AH12" i="27"/>
  <c r="BE12" i="27" l="1"/>
  <c r="AE12" i="27"/>
  <c r="BR12" i="27" s="1"/>
  <c r="BI12" i="27"/>
  <c r="BX12" i="27" s="1"/>
  <c r="AY12" i="27"/>
  <c r="BV12" i="27" s="1"/>
  <c r="AO12" i="27"/>
  <c r="AS12" i="27" s="1"/>
  <c r="AU12" i="27"/>
  <c r="BO12" i="27"/>
  <c r="AK12" i="27"/>
  <c r="AX12" i="27"/>
  <c r="BH12" i="27"/>
  <c r="AN12" i="27"/>
  <c r="BY12" i="27" l="1"/>
  <c r="BT12" i="27"/>
  <c r="BC12" i="27"/>
  <c r="AI12" i="27"/>
  <c r="BM12" i="27"/>
  <c r="CJ164" i="3"/>
  <c r="CH164" i="3"/>
  <c r="CF164" i="3"/>
  <c r="CD164" i="3"/>
  <c r="CA164" i="3"/>
  <c r="BY164" i="3"/>
  <c r="CJ163" i="3"/>
  <c r="CH163" i="3"/>
  <c r="CF163" i="3"/>
  <c r="CD163" i="3"/>
  <c r="CA163" i="3"/>
  <c r="BY163" i="3"/>
  <c r="CJ162" i="3"/>
  <c r="CH162" i="3"/>
  <c r="CF162" i="3"/>
  <c r="CD162" i="3"/>
  <c r="CA162" i="3"/>
  <c r="BY162" i="3"/>
  <c r="CJ161" i="3"/>
  <c r="CH161" i="3"/>
  <c r="CF161" i="3"/>
  <c r="CD161" i="3"/>
  <c r="CA161" i="3"/>
  <c r="BY161" i="3"/>
  <c r="CJ160" i="3"/>
  <c r="CH160" i="3"/>
  <c r="CF160" i="3"/>
  <c r="CD160" i="3"/>
  <c r="CA160" i="3"/>
  <c r="BY160" i="3"/>
  <c r="CJ158" i="3"/>
  <c r="CH158" i="3"/>
  <c r="CF158" i="3"/>
  <c r="CD158" i="3"/>
  <c r="CA158" i="3"/>
  <c r="BY158" i="3"/>
  <c r="CJ157" i="3"/>
  <c r="CH157" i="3"/>
  <c r="CF157" i="3"/>
  <c r="CD157" i="3"/>
  <c r="CA157" i="3"/>
  <c r="BY157" i="3"/>
  <c r="CJ156" i="3"/>
  <c r="CH156" i="3"/>
  <c r="CF156" i="3"/>
  <c r="CD156" i="3"/>
  <c r="CA156" i="3"/>
  <c r="BY156" i="3"/>
  <c r="CJ155" i="3"/>
  <c r="CH155" i="3"/>
  <c r="CF155" i="3"/>
  <c r="CD155" i="3"/>
  <c r="CA155" i="3"/>
  <c r="BY155" i="3"/>
  <c r="BU155" i="3"/>
  <c r="CJ154" i="3"/>
  <c r="CH154" i="3"/>
  <c r="CF154" i="3"/>
  <c r="CD154" i="3"/>
  <c r="CA154" i="3"/>
  <c r="BY154" i="3"/>
  <c r="CJ153" i="3"/>
  <c r="CH153" i="3"/>
  <c r="CF153" i="3"/>
  <c r="CD153" i="3"/>
  <c r="CA153" i="3"/>
  <c r="BY153" i="3"/>
  <c r="BQ164" i="3"/>
  <c r="BO164" i="3"/>
  <c r="BQ163" i="3"/>
  <c r="BO163" i="3"/>
  <c r="BQ162" i="3"/>
  <c r="BO162" i="3"/>
  <c r="BQ161" i="3"/>
  <c r="BO161" i="3"/>
  <c r="BQ160" i="3"/>
  <c r="BO160" i="3"/>
  <c r="BQ158" i="3"/>
  <c r="BO158" i="3"/>
  <c r="BQ157" i="3"/>
  <c r="BO157" i="3"/>
  <c r="BQ156" i="3"/>
  <c r="BO156" i="3"/>
  <c r="BQ155" i="3"/>
  <c r="BO155" i="3"/>
  <c r="BK155" i="3"/>
  <c r="BQ154" i="3"/>
  <c r="BO154" i="3"/>
  <c r="BQ153" i="3"/>
  <c r="BO153" i="3"/>
  <c r="BG164" i="3"/>
  <c r="BE164" i="3"/>
  <c r="BG163" i="3"/>
  <c r="BE163" i="3"/>
  <c r="BG162" i="3"/>
  <c r="BE162" i="3"/>
  <c r="BG161" i="3"/>
  <c r="BE161" i="3"/>
  <c r="BG160" i="3"/>
  <c r="BE160" i="3"/>
  <c r="BG158" i="3"/>
  <c r="BE158" i="3"/>
  <c r="BG157" i="3"/>
  <c r="BE157" i="3"/>
  <c r="BG156" i="3"/>
  <c r="BE156" i="3"/>
  <c r="BG155" i="3"/>
  <c r="BE155" i="3"/>
  <c r="BA155" i="3"/>
  <c r="BG154" i="3"/>
  <c r="BE154" i="3"/>
  <c r="BG153" i="3"/>
  <c r="BE153" i="3"/>
  <c r="AW164" i="3"/>
  <c r="AU164" i="3"/>
  <c r="AW163" i="3"/>
  <c r="AU163" i="3"/>
  <c r="AW162" i="3"/>
  <c r="AU162" i="3"/>
  <c r="AW161" i="3"/>
  <c r="AU161" i="3"/>
  <c r="AW160" i="3"/>
  <c r="AU160" i="3"/>
  <c r="AW158" i="3"/>
  <c r="AU158" i="3"/>
  <c r="AW157" i="3"/>
  <c r="AU157" i="3"/>
  <c r="AW156" i="3"/>
  <c r="AU156" i="3"/>
  <c r="AW155" i="3"/>
  <c r="AU155" i="3"/>
  <c r="AW154" i="3"/>
  <c r="AU154" i="3"/>
  <c r="AW153" i="3"/>
  <c r="AU153" i="3"/>
  <c r="AN164" i="3"/>
  <c r="BV164" i="3" s="1"/>
  <c r="CK164" i="3" s="1"/>
  <c r="AM164" i="3"/>
  <c r="BK164" i="3" s="1"/>
  <c r="AN163" i="3"/>
  <c r="BB163" i="3" s="1"/>
  <c r="AM163" i="3"/>
  <c r="BU163" i="3" s="1"/>
  <c r="AN162" i="3"/>
  <c r="AR162" i="3" s="1"/>
  <c r="AM162" i="3"/>
  <c r="AQ162" i="3" s="1"/>
  <c r="AN161" i="3"/>
  <c r="BL161" i="3" s="1"/>
  <c r="AM161" i="3"/>
  <c r="BU161" i="3" s="1"/>
  <c r="AN160" i="3"/>
  <c r="AX160" i="3" s="1"/>
  <c r="AM160" i="3"/>
  <c r="BA160" i="3" s="1"/>
  <c r="AN156" i="3"/>
  <c r="BL156" i="3" s="1"/>
  <c r="AM156" i="3"/>
  <c r="BK156" i="3" s="1"/>
  <c r="AN154" i="3"/>
  <c r="BL154" i="3" s="1"/>
  <c r="AM154" i="3"/>
  <c r="BK154" i="3" s="1"/>
  <c r="AN153" i="3"/>
  <c r="BB153" i="3" s="1"/>
  <c r="AM153" i="3"/>
  <c r="BU153" i="3" s="1"/>
  <c r="CJ20" i="3"/>
  <c r="CH20" i="3"/>
  <c r="CF20" i="3"/>
  <c r="CD20" i="3"/>
  <c r="CA20" i="3"/>
  <c r="BY20" i="3"/>
  <c r="BQ20" i="3"/>
  <c r="BO20" i="3"/>
  <c r="BG20" i="3"/>
  <c r="BE20" i="3"/>
  <c r="AW20" i="3"/>
  <c r="AU20" i="3"/>
  <c r="AN20" i="3"/>
  <c r="BR20" i="3" s="1"/>
  <c r="AM20" i="3"/>
  <c r="BA20" i="3" s="1"/>
  <c r="BH161" i="3" l="1"/>
  <c r="BU160" i="3"/>
  <c r="AQ160" i="3"/>
  <c r="AX162" i="3"/>
  <c r="BH156" i="3"/>
  <c r="BR163" i="3"/>
  <c r="BL164" i="3"/>
  <c r="BP164" i="3" s="1"/>
  <c r="BB160" i="3"/>
  <c r="BF160" i="3" s="1"/>
  <c r="BH163" i="3"/>
  <c r="BR161" i="3"/>
  <c r="BV156" i="3"/>
  <c r="AR154" i="3"/>
  <c r="AX156" i="3"/>
  <c r="AQ161" i="3"/>
  <c r="AX163" i="3"/>
  <c r="BH154" i="3"/>
  <c r="BV163" i="3"/>
  <c r="CK163" i="3" s="1"/>
  <c r="BH164" i="3"/>
  <c r="BR162" i="3"/>
  <c r="CB154" i="3"/>
  <c r="AX154" i="3"/>
  <c r="BA153" i="3"/>
  <c r="CB153" i="3"/>
  <c r="BK161" i="3"/>
  <c r="BF153" i="3"/>
  <c r="CG153" i="3"/>
  <c r="CI161" i="3"/>
  <c r="BP161" i="3"/>
  <c r="BP154" i="3"/>
  <c r="CI154" i="3"/>
  <c r="AV162" i="3"/>
  <c r="CE162" i="3"/>
  <c r="BP156" i="3"/>
  <c r="CI156" i="3"/>
  <c r="CG163" i="3"/>
  <c r="BF163" i="3"/>
  <c r="CB164" i="3"/>
  <c r="AX153" i="3"/>
  <c r="AQ156" i="3"/>
  <c r="AR161" i="3"/>
  <c r="AQ164" i="3"/>
  <c r="BA162" i="3"/>
  <c r="BK153" i="3"/>
  <c r="BK160" i="3"/>
  <c r="BK163" i="3"/>
  <c r="BU154" i="3"/>
  <c r="BV160" i="3"/>
  <c r="CK160" i="3" s="1"/>
  <c r="CB161" i="3"/>
  <c r="AQ154" i="3"/>
  <c r="AR156" i="3"/>
  <c r="AR164" i="3"/>
  <c r="BH153" i="3"/>
  <c r="BB162" i="3"/>
  <c r="BL153" i="3"/>
  <c r="BR154" i="3"/>
  <c r="BR156" i="3"/>
  <c r="BL160" i="3"/>
  <c r="BL163" i="3"/>
  <c r="BV154" i="3"/>
  <c r="CB156" i="3"/>
  <c r="BU162" i="3"/>
  <c r="BR164" i="3"/>
  <c r="BV162" i="3"/>
  <c r="AQ153" i="3"/>
  <c r="AR160" i="3"/>
  <c r="AQ163" i="3"/>
  <c r="BB154" i="3"/>
  <c r="BA156" i="3"/>
  <c r="BA161" i="3"/>
  <c r="BA164" i="3"/>
  <c r="BK162" i="3"/>
  <c r="CB160" i="3"/>
  <c r="CB163" i="3"/>
  <c r="BU164" i="3"/>
  <c r="BA154" i="3"/>
  <c r="BH160" i="3"/>
  <c r="AR153" i="3"/>
  <c r="AX161" i="3"/>
  <c r="AR163" i="3"/>
  <c r="AX164" i="3"/>
  <c r="BB156" i="3"/>
  <c r="BB161" i="3"/>
  <c r="BH162" i="3"/>
  <c r="BB164" i="3"/>
  <c r="BR153" i="3"/>
  <c r="BR160" i="3"/>
  <c r="BL162" i="3"/>
  <c r="BV153" i="3"/>
  <c r="BU156" i="3"/>
  <c r="BV161" i="3"/>
  <c r="CB162" i="3"/>
  <c r="BA163" i="3"/>
  <c r="BZ164" i="3"/>
  <c r="BV20" i="3"/>
  <c r="CK20" i="3" s="1"/>
  <c r="AR20" i="3"/>
  <c r="BH20" i="3"/>
  <c r="CB20" i="3"/>
  <c r="BL20" i="3"/>
  <c r="AX20" i="3"/>
  <c r="BB20" i="3"/>
  <c r="BK20" i="3"/>
  <c r="AQ20" i="3"/>
  <c r="BU20" i="3"/>
  <c r="CL163" i="3" l="1"/>
  <c r="CL156" i="3"/>
  <c r="CL162" i="3"/>
  <c r="CL154" i="3"/>
  <c r="AV20" i="3"/>
  <c r="CL20" i="3"/>
  <c r="CL153" i="3"/>
  <c r="CL164" i="3"/>
  <c r="CL160" i="3"/>
  <c r="CL161" i="3"/>
  <c r="CG160" i="3"/>
  <c r="BZ20" i="3"/>
  <c r="BZ163" i="3"/>
  <c r="AV154" i="3"/>
  <c r="CE154" i="3"/>
  <c r="CK156" i="3"/>
  <c r="BZ156" i="3"/>
  <c r="CI164" i="3"/>
  <c r="BP153" i="3"/>
  <c r="CI153" i="3"/>
  <c r="BF162" i="3"/>
  <c r="CG162" i="3"/>
  <c r="BF164" i="3"/>
  <c r="CG164" i="3"/>
  <c r="BF156" i="3"/>
  <c r="CG156" i="3"/>
  <c r="AV160" i="3"/>
  <c r="CE160" i="3"/>
  <c r="AV161" i="3"/>
  <c r="CE161" i="3"/>
  <c r="BZ153" i="3"/>
  <c r="CK153" i="3"/>
  <c r="CK154" i="3"/>
  <c r="BZ154" i="3"/>
  <c r="AV164" i="3"/>
  <c r="CE164" i="3"/>
  <c r="BP162" i="3"/>
  <c r="CI162" i="3"/>
  <c r="AV163" i="3"/>
  <c r="CE163" i="3"/>
  <c r="BP163" i="3"/>
  <c r="CI163" i="3"/>
  <c r="CE156" i="3"/>
  <c r="AV156" i="3"/>
  <c r="BF154" i="3"/>
  <c r="CG154" i="3"/>
  <c r="BF161" i="3"/>
  <c r="CG161" i="3"/>
  <c r="BZ160" i="3"/>
  <c r="BZ162" i="3"/>
  <c r="CK162" i="3"/>
  <c r="BP160" i="3"/>
  <c r="CI160" i="3"/>
  <c r="BZ161" i="3"/>
  <c r="CK161" i="3"/>
  <c r="AV153" i="3"/>
  <c r="CE153" i="3"/>
  <c r="CG20" i="3"/>
  <c r="BF20" i="3"/>
  <c r="CE20" i="3"/>
  <c r="CI20" i="3"/>
  <c r="BP20" i="3"/>
  <c r="AC123" i="3" l="1"/>
  <c r="CJ152" i="3" l="1"/>
  <c r="CI152" i="3"/>
  <c r="CH152" i="3"/>
  <c r="CG152" i="3"/>
  <c r="CF152" i="3"/>
  <c r="CD152" i="3"/>
  <c r="CJ151" i="3"/>
  <c r="CI151" i="3"/>
  <c r="CH151" i="3"/>
  <c r="CG151" i="3"/>
  <c r="CF151" i="3"/>
  <c r="CD151" i="3"/>
  <c r="CJ150" i="3"/>
  <c r="CI150" i="3"/>
  <c r="CH150" i="3"/>
  <c r="CG150" i="3"/>
  <c r="CF150" i="3"/>
  <c r="CD150" i="3"/>
  <c r="CA152" i="3"/>
  <c r="BY152" i="3"/>
  <c r="CA151" i="3"/>
  <c r="BY151" i="3"/>
  <c r="CA150" i="3"/>
  <c r="BY150" i="3"/>
  <c r="BQ152" i="3"/>
  <c r="BP152" i="3"/>
  <c r="BO152" i="3"/>
  <c r="BQ151" i="3"/>
  <c r="BP151" i="3"/>
  <c r="BO151" i="3"/>
  <c r="BQ150" i="3"/>
  <c r="BP150" i="3"/>
  <c r="BO150" i="3"/>
  <c r="BQ149" i="3"/>
  <c r="BP149" i="3"/>
  <c r="BO149" i="3"/>
  <c r="BG152" i="3"/>
  <c r="BF152" i="3"/>
  <c r="BE152" i="3"/>
  <c r="BG151" i="3"/>
  <c r="BF151" i="3"/>
  <c r="BE151" i="3"/>
  <c r="BG150" i="3"/>
  <c r="BF150" i="3"/>
  <c r="BE150" i="3"/>
  <c r="BG149" i="3"/>
  <c r="BF149" i="3"/>
  <c r="BE149" i="3"/>
  <c r="BG148" i="3"/>
  <c r="BF148" i="3"/>
  <c r="BE148" i="3"/>
  <c r="AW152" i="3"/>
  <c r="AU152" i="3"/>
  <c r="AW151" i="3"/>
  <c r="AU151" i="3"/>
  <c r="AW150" i="3"/>
  <c r="AU150" i="3"/>
  <c r="AW149" i="3"/>
  <c r="AU149" i="3"/>
  <c r="AW148" i="3"/>
  <c r="AU148" i="3"/>
  <c r="AW147" i="3"/>
  <c r="AU147" i="3"/>
  <c r="AN152" i="3"/>
  <c r="BR152" i="3" s="1"/>
  <c r="AN151" i="3"/>
  <c r="CB151" i="3" s="1"/>
  <c r="AN150" i="3"/>
  <c r="BH150" i="3" s="1"/>
  <c r="AN149" i="3"/>
  <c r="BV149" i="3" s="1"/>
  <c r="AN148" i="3"/>
  <c r="BH148" i="3" s="1"/>
  <c r="AN147" i="3"/>
  <c r="BR147" i="3" s="1"/>
  <c r="AM152" i="3"/>
  <c r="BA152" i="3" s="1"/>
  <c r="AM151" i="3"/>
  <c r="BA151" i="3" s="1"/>
  <c r="AM150" i="3"/>
  <c r="BU150" i="3" s="1"/>
  <c r="AM149" i="3"/>
  <c r="BA149" i="3" s="1"/>
  <c r="AM148" i="3"/>
  <c r="BU148" i="3" s="1"/>
  <c r="AM147" i="3"/>
  <c r="BU147" i="3" s="1"/>
  <c r="CJ149" i="3"/>
  <c r="CI149" i="3"/>
  <c r="CH149" i="3"/>
  <c r="CG149" i="3"/>
  <c r="CF149" i="3"/>
  <c r="CD149" i="3"/>
  <c r="CA149" i="3"/>
  <c r="BY149" i="3"/>
  <c r="CJ148" i="3"/>
  <c r="CI148" i="3"/>
  <c r="CH148" i="3"/>
  <c r="CG148" i="3"/>
  <c r="CF148" i="3"/>
  <c r="CD148" i="3"/>
  <c r="CA148" i="3"/>
  <c r="BY148" i="3"/>
  <c r="CJ147" i="3"/>
  <c r="CI147" i="3"/>
  <c r="CH147" i="3"/>
  <c r="CG147" i="3"/>
  <c r="CF147" i="3"/>
  <c r="CD147" i="3"/>
  <c r="CA147" i="3"/>
  <c r="BY147" i="3"/>
  <c r="CJ146" i="3"/>
  <c r="CI146" i="3"/>
  <c r="CH146" i="3"/>
  <c r="CG146" i="3"/>
  <c r="CF146" i="3"/>
  <c r="CD146" i="3"/>
  <c r="CA146" i="3"/>
  <c r="BY146" i="3"/>
  <c r="CJ145" i="3"/>
  <c r="CI145" i="3"/>
  <c r="CH145" i="3"/>
  <c r="CG145" i="3"/>
  <c r="CF145" i="3"/>
  <c r="CD145" i="3"/>
  <c r="CA145" i="3"/>
  <c r="BY145" i="3"/>
  <c r="CK144" i="3"/>
  <c r="CJ144" i="3"/>
  <c r="CI144" i="3"/>
  <c r="CH144" i="3"/>
  <c r="CG144" i="3"/>
  <c r="CF144" i="3"/>
  <c r="CD144" i="3"/>
  <c r="CA144" i="3"/>
  <c r="BZ144" i="3"/>
  <c r="BY144" i="3"/>
  <c r="CK143" i="3"/>
  <c r="CJ143" i="3"/>
  <c r="CI143" i="3"/>
  <c r="CH143" i="3"/>
  <c r="CG143" i="3"/>
  <c r="CF143" i="3"/>
  <c r="CE143" i="3"/>
  <c r="CD143" i="3"/>
  <c r="CA143" i="3"/>
  <c r="BZ143" i="3"/>
  <c r="BY143" i="3"/>
  <c r="BQ148" i="3"/>
  <c r="BP148" i="3"/>
  <c r="BO148" i="3"/>
  <c r="BQ147" i="3"/>
  <c r="BP147" i="3"/>
  <c r="BO147" i="3"/>
  <c r="BQ146" i="3"/>
  <c r="BP146" i="3"/>
  <c r="BO146" i="3"/>
  <c r="BQ145" i="3"/>
  <c r="BP145" i="3"/>
  <c r="BO145" i="3"/>
  <c r="BQ144" i="3"/>
  <c r="BP144" i="3"/>
  <c r="BO144" i="3"/>
  <c r="BQ143" i="3"/>
  <c r="BP143" i="3"/>
  <c r="BO143" i="3"/>
  <c r="BG147" i="3"/>
  <c r="BF147" i="3"/>
  <c r="BE147" i="3"/>
  <c r="BG146" i="3"/>
  <c r="BF146" i="3"/>
  <c r="BE146" i="3"/>
  <c r="BG145" i="3"/>
  <c r="BF145" i="3"/>
  <c r="BE145" i="3"/>
  <c r="BG144" i="3"/>
  <c r="BF144" i="3"/>
  <c r="BE144" i="3"/>
  <c r="BG143" i="3"/>
  <c r="BF143" i="3"/>
  <c r="BE143" i="3"/>
  <c r="AW146" i="3"/>
  <c r="AU146" i="3"/>
  <c r="AW145" i="3"/>
  <c r="AU145" i="3"/>
  <c r="AW144" i="3"/>
  <c r="AU144" i="3"/>
  <c r="AW143" i="3"/>
  <c r="AV143" i="3"/>
  <c r="AU143" i="3"/>
  <c r="AN146" i="3"/>
  <c r="BV146" i="3" s="1"/>
  <c r="AN145" i="3"/>
  <c r="BH145" i="3" s="1"/>
  <c r="AN144" i="3"/>
  <c r="AR144" i="3" s="1"/>
  <c r="CL144" i="3" s="1"/>
  <c r="AN143" i="3"/>
  <c r="BH143" i="3" s="1"/>
  <c r="AM146" i="3"/>
  <c r="BA146" i="3" s="1"/>
  <c r="AM145" i="3"/>
  <c r="BA145" i="3" s="1"/>
  <c r="AM144" i="3"/>
  <c r="AQ144" i="3" s="1"/>
  <c r="AM143" i="3"/>
  <c r="BU143" i="3" s="1"/>
  <c r="CB149" i="3" l="1"/>
  <c r="CB148" i="3"/>
  <c r="AX144" i="3"/>
  <c r="BR148" i="3"/>
  <c r="CB146" i="3"/>
  <c r="AR150" i="3"/>
  <c r="AR148" i="3"/>
  <c r="BK147" i="3"/>
  <c r="AX146" i="3"/>
  <c r="AQ145" i="3"/>
  <c r="CB144" i="3"/>
  <c r="BA144" i="3"/>
  <c r="AQ148" i="3"/>
  <c r="AX150" i="3"/>
  <c r="CB150" i="3"/>
  <c r="BH147" i="3"/>
  <c r="AR152" i="3"/>
  <c r="AX149" i="3"/>
  <c r="BK144" i="3"/>
  <c r="BV147" i="3"/>
  <c r="CK147" i="3" s="1"/>
  <c r="BR146" i="3"/>
  <c r="BU144" i="3"/>
  <c r="BA148" i="3"/>
  <c r="BR150" i="3"/>
  <c r="BV150" i="3"/>
  <c r="BZ150" i="3" s="1"/>
  <c r="BR144" i="3"/>
  <c r="AX147" i="3"/>
  <c r="BR149" i="3"/>
  <c r="BZ146" i="3"/>
  <c r="CK146" i="3"/>
  <c r="CK149" i="3"/>
  <c r="BZ149" i="3"/>
  <c r="AV144" i="3"/>
  <c r="CE144" i="3"/>
  <c r="AQ146" i="3"/>
  <c r="BH144" i="3"/>
  <c r="BH146" i="3"/>
  <c r="BK145" i="3"/>
  <c r="BU145" i="3"/>
  <c r="AR149" i="3"/>
  <c r="CL149" i="3" s="1"/>
  <c r="BA150" i="3"/>
  <c r="BH149" i="3"/>
  <c r="BK148" i="3"/>
  <c r="BA143" i="3"/>
  <c r="BK146" i="3"/>
  <c r="BR143" i="3"/>
  <c r="BR145" i="3"/>
  <c r="BU146" i="3"/>
  <c r="AQ147" i="3"/>
  <c r="BK149" i="3"/>
  <c r="BV148" i="3"/>
  <c r="BK151" i="3"/>
  <c r="BV145" i="3"/>
  <c r="BU149" i="3"/>
  <c r="BK152" i="3"/>
  <c r="AR146" i="3"/>
  <c r="CL146" i="3" s="1"/>
  <c r="AX143" i="3"/>
  <c r="AX145" i="3"/>
  <c r="CB143" i="3"/>
  <c r="CB145" i="3"/>
  <c r="CB147" i="3"/>
  <c r="AQ149" i="3"/>
  <c r="AX148" i="3"/>
  <c r="BK150" i="3"/>
  <c r="BU151" i="3"/>
  <c r="AR145" i="3"/>
  <c r="BA147" i="3"/>
  <c r="BV151" i="3"/>
  <c r="AQ150" i="3"/>
  <c r="BU152" i="3"/>
  <c r="AQ143" i="3"/>
  <c r="BK143" i="3"/>
  <c r="AR147" i="3"/>
  <c r="BV152" i="3"/>
  <c r="BZ152" i="3" s="1"/>
  <c r="CB152" i="3"/>
  <c r="BR151" i="3"/>
  <c r="AX152" i="3"/>
  <c r="BH151" i="3"/>
  <c r="AR151" i="3"/>
  <c r="AX151" i="3"/>
  <c r="BH152" i="3"/>
  <c r="AQ152" i="3"/>
  <c r="AQ151" i="3"/>
  <c r="BG119" i="3"/>
  <c r="BF119" i="3"/>
  <c r="BE119" i="3"/>
  <c r="AW119" i="3"/>
  <c r="AV119" i="3"/>
  <c r="AU119" i="3"/>
  <c r="CK119" i="3"/>
  <c r="CJ119" i="3"/>
  <c r="CI119" i="3"/>
  <c r="CH119" i="3"/>
  <c r="CG119" i="3"/>
  <c r="CF119" i="3"/>
  <c r="CE119" i="3"/>
  <c r="CD119" i="3"/>
  <c r="CA119" i="3"/>
  <c r="BZ119" i="3"/>
  <c r="BY119" i="3"/>
  <c r="CA96" i="3"/>
  <c r="BY96" i="3"/>
  <c r="BQ119" i="3"/>
  <c r="BP119" i="3"/>
  <c r="BO119" i="3"/>
  <c r="BQ96" i="3"/>
  <c r="BO96" i="3"/>
  <c r="BG96" i="3"/>
  <c r="BE96" i="3"/>
  <c r="AW96" i="3"/>
  <c r="AV96" i="3"/>
  <c r="AU96" i="3"/>
  <c r="BP96" i="3"/>
  <c r="BF96" i="3"/>
  <c r="AN119" i="3"/>
  <c r="CB119" i="3" s="1"/>
  <c r="AM119" i="3"/>
  <c r="AQ119" i="3" s="1"/>
  <c r="AM102" i="3"/>
  <c r="AM96" i="3"/>
  <c r="CL145" i="3" l="1"/>
  <c r="CL147" i="3"/>
  <c r="CL151" i="3"/>
  <c r="AV148" i="3"/>
  <c r="CL148" i="3"/>
  <c r="CE150" i="3"/>
  <c r="CL150" i="3"/>
  <c r="AV152" i="3"/>
  <c r="CL152" i="3"/>
  <c r="AV150" i="3"/>
  <c r="AQ96" i="3"/>
  <c r="BU96" i="3"/>
  <c r="BA96" i="3"/>
  <c r="BK96" i="3"/>
  <c r="BK102" i="3"/>
  <c r="BU102" i="3"/>
  <c r="BA102" i="3"/>
  <c r="CE148" i="3"/>
  <c r="BZ147" i="3"/>
  <c r="CE152" i="3"/>
  <c r="CK150" i="3"/>
  <c r="CK151" i="3"/>
  <c r="BZ151" i="3"/>
  <c r="AV146" i="3"/>
  <c r="CE146" i="3"/>
  <c r="AV147" i="3"/>
  <c r="CE147" i="3"/>
  <c r="BZ148" i="3"/>
  <c r="CK148" i="3"/>
  <c r="CE145" i="3"/>
  <c r="AV145" i="3"/>
  <c r="CK145" i="3"/>
  <c r="BZ145" i="3"/>
  <c r="CK152" i="3"/>
  <c r="AV149" i="3"/>
  <c r="CE149" i="3"/>
  <c r="CE151" i="3"/>
  <c r="AV151" i="3"/>
  <c r="AX96" i="3"/>
  <c r="BU119" i="3"/>
  <c r="BK119" i="3"/>
  <c r="AQ102" i="3"/>
  <c r="BA119" i="3"/>
  <c r="BZ96" i="3"/>
  <c r="BR96" i="3"/>
  <c r="CB96" i="3"/>
  <c r="BH96" i="3"/>
  <c r="BH119" i="3"/>
  <c r="BR119" i="3"/>
  <c r="AX119" i="3"/>
  <c r="AM52" i="3"/>
  <c r="BK52" i="3" s="1"/>
  <c r="AU52" i="3"/>
  <c r="AW52" i="3"/>
  <c r="BE52" i="3"/>
  <c r="BG52" i="3"/>
  <c r="BO52" i="3"/>
  <c r="BQ52" i="3"/>
  <c r="BY52" i="3"/>
  <c r="CA52" i="3"/>
  <c r="CD52" i="3"/>
  <c r="CF52" i="3"/>
  <c r="CH52" i="3"/>
  <c r="AM53" i="3"/>
  <c r="BA53" i="3" s="1"/>
  <c r="AN53" i="3"/>
  <c r="CB53" i="3" s="1"/>
  <c r="AU53" i="3"/>
  <c r="AV53" i="3"/>
  <c r="AW53" i="3"/>
  <c r="BE53" i="3"/>
  <c r="BF53" i="3"/>
  <c r="BG53" i="3"/>
  <c r="BO53" i="3"/>
  <c r="BP53" i="3"/>
  <c r="BQ53" i="3"/>
  <c r="BY53" i="3"/>
  <c r="BZ53" i="3"/>
  <c r="CA53" i="3"/>
  <c r="CD53" i="3"/>
  <c r="CE53" i="3"/>
  <c r="CF53" i="3"/>
  <c r="CG53" i="3"/>
  <c r="CH53" i="3"/>
  <c r="CI53" i="3"/>
  <c r="AM54" i="3"/>
  <c r="BU54" i="3" s="1"/>
  <c r="AN54" i="3"/>
  <c r="CB54" i="3" s="1"/>
  <c r="AU54" i="3"/>
  <c r="AV54" i="3"/>
  <c r="AW54" i="3"/>
  <c r="BE54" i="3"/>
  <c r="BF54" i="3"/>
  <c r="BG54" i="3"/>
  <c r="BO54" i="3"/>
  <c r="BP54" i="3"/>
  <c r="BQ54" i="3"/>
  <c r="BY54" i="3"/>
  <c r="BZ54" i="3"/>
  <c r="CA54" i="3"/>
  <c r="CD54" i="3"/>
  <c r="CE54" i="3"/>
  <c r="CF54" i="3"/>
  <c r="CG54" i="3"/>
  <c r="CH54" i="3"/>
  <c r="CI54" i="3"/>
  <c r="AM55" i="3"/>
  <c r="BK55" i="3" s="1"/>
  <c r="AN55" i="3"/>
  <c r="CB55" i="3" s="1"/>
  <c r="AU55" i="3"/>
  <c r="AV55" i="3"/>
  <c r="AW55" i="3"/>
  <c r="BE55" i="3"/>
  <c r="BF55" i="3"/>
  <c r="BG55" i="3"/>
  <c r="BO55" i="3"/>
  <c r="BP55" i="3"/>
  <c r="BQ55" i="3"/>
  <c r="BY55" i="3"/>
  <c r="BZ55" i="3"/>
  <c r="CA55" i="3"/>
  <c r="CD55" i="3"/>
  <c r="CE55" i="3"/>
  <c r="CF55" i="3"/>
  <c r="CG55" i="3"/>
  <c r="CH55" i="3"/>
  <c r="CI55" i="3"/>
  <c r="AN56" i="3"/>
  <c r="AM56" i="3"/>
  <c r="BA56" i="3" s="1"/>
  <c r="AU56" i="3"/>
  <c r="AV56" i="3"/>
  <c r="AW56" i="3"/>
  <c r="BE56" i="3"/>
  <c r="BF56" i="3"/>
  <c r="BG56" i="3"/>
  <c r="BO56" i="3"/>
  <c r="BP56" i="3"/>
  <c r="BQ56" i="3"/>
  <c r="BY56" i="3"/>
  <c r="BZ56" i="3"/>
  <c r="CA56" i="3"/>
  <c r="CD56" i="3"/>
  <c r="CE56" i="3"/>
  <c r="CF56" i="3"/>
  <c r="CG56" i="3"/>
  <c r="CH56" i="3"/>
  <c r="CI56" i="3"/>
  <c r="AN57" i="3"/>
  <c r="BR57" i="3" s="1"/>
  <c r="AM57" i="3"/>
  <c r="AQ57" i="3" s="1"/>
  <c r="AU57" i="3"/>
  <c r="AV57" i="3"/>
  <c r="AW57" i="3"/>
  <c r="BE57" i="3"/>
  <c r="BF57" i="3"/>
  <c r="BG57" i="3"/>
  <c r="BO57" i="3"/>
  <c r="BP57" i="3"/>
  <c r="BQ57" i="3"/>
  <c r="BY57" i="3"/>
  <c r="BZ57" i="3"/>
  <c r="CA57" i="3"/>
  <c r="CD57" i="3"/>
  <c r="CE57" i="3"/>
  <c r="CF57" i="3"/>
  <c r="CG57" i="3"/>
  <c r="CH57" i="3"/>
  <c r="CI57" i="3"/>
  <c r="AM58" i="3"/>
  <c r="BA58" i="3" s="1"/>
  <c r="AN58" i="3"/>
  <c r="AU58" i="3"/>
  <c r="AW58" i="3"/>
  <c r="BE58" i="3"/>
  <c r="BF58" i="3"/>
  <c r="BG58" i="3"/>
  <c r="BO58" i="3"/>
  <c r="BP58" i="3"/>
  <c r="BQ58" i="3"/>
  <c r="BY58" i="3"/>
  <c r="CA58" i="3"/>
  <c r="CD58" i="3"/>
  <c r="CF58" i="3"/>
  <c r="CG58" i="3"/>
  <c r="CH58" i="3"/>
  <c r="CI58" i="3"/>
  <c r="AM78" i="3"/>
  <c r="BK78" i="3" s="1"/>
  <c r="AN78" i="3"/>
  <c r="AU78" i="3"/>
  <c r="AV78" i="3"/>
  <c r="AW78" i="3"/>
  <c r="BE78" i="3"/>
  <c r="BG78" i="3"/>
  <c r="BO78" i="3"/>
  <c r="BP78" i="3"/>
  <c r="BQ78" i="3"/>
  <c r="BY78" i="3"/>
  <c r="BZ78" i="3"/>
  <c r="CA78" i="3"/>
  <c r="CD78" i="3"/>
  <c r="CE78" i="3"/>
  <c r="CF78" i="3"/>
  <c r="CH78" i="3"/>
  <c r="CI78" i="3"/>
  <c r="BH78" i="3" l="1"/>
  <c r="BB78" i="3"/>
  <c r="CL78" i="3" s="1"/>
  <c r="CB58" i="3"/>
  <c r="AR58" i="3"/>
  <c r="CL58" i="3" s="1"/>
  <c r="BH53" i="3"/>
  <c r="BK53" i="3"/>
  <c r="AQ53" i="3"/>
  <c r="BH58" i="3"/>
  <c r="AQ78" i="3"/>
  <c r="BH54" i="3"/>
  <c r="BK58" i="3"/>
  <c r="BR53" i="3"/>
  <c r="AX53" i="3"/>
  <c r="BU52" i="3"/>
  <c r="BA52" i="3"/>
  <c r="BH56" i="3"/>
  <c r="CB56" i="3"/>
  <c r="BR56" i="3"/>
  <c r="AX56" i="3"/>
  <c r="BU57" i="3"/>
  <c r="BU55" i="3"/>
  <c r="BA55" i="3"/>
  <c r="BR54" i="3"/>
  <c r="AX54" i="3"/>
  <c r="BK56" i="3"/>
  <c r="AQ56" i="3"/>
  <c r="BH55" i="3"/>
  <c r="AQ55" i="3"/>
  <c r="AQ58" i="3"/>
  <c r="BU58" i="3"/>
  <c r="BU78" i="3"/>
  <c r="BA78" i="3"/>
  <c r="BR58" i="3"/>
  <c r="AX57" i="3"/>
  <c r="BR55" i="3"/>
  <c r="BU53" i="3"/>
  <c r="AQ52" i="3"/>
  <c r="CB57" i="3"/>
  <c r="BK54" i="3"/>
  <c r="BR78" i="3"/>
  <c r="CB78" i="3"/>
  <c r="AX58" i="3"/>
  <c r="BK57" i="3"/>
  <c r="BU56" i="3"/>
  <c r="AX55" i="3"/>
  <c r="BA57" i="3"/>
  <c r="BH57" i="3"/>
  <c r="AQ54" i="3"/>
  <c r="BA54" i="3"/>
  <c r="AX78" i="3"/>
  <c r="BX12" i="29"/>
  <c r="BW12" i="29"/>
  <c r="BV12" i="29"/>
  <c r="BU12" i="29"/>
  <c r="BT12" i="29"/>
  <c r="BS12" i="29"/>
  <c r="BR12" i="29"/>
  <c r="BQ12" i="29"/>
  <c r="BX11" i="29"/>
  <c r="BW11" i="29"/>
  <c r="BV11" i="29"/>
  <c r="BU11" i="29"/>
  <c r="BT11" i="29"/>
  <c r="BS11" i="29"/>
  <c r="BR11" i="29"/>
  <c r="BQ11" i="29"/>
  <c r="BW10" i="29"/>
  <c r="BU10" i="29"/>
  <c r="BS10" i="29"/>
  <c r="BQ10" i="29"/>
  <c r="BO12" i="29"/>
  <c r="BN12" i="29"/>
  <c r="BM12" i="29"/>
  <c r="BL12" i="29"/>
  <c r="BO11" i="29"/>
  <c r="BN11" i="29"/>
  <c r="BM11" i="29"/>
  <c r="BL11" i="29"/>
  <c r="BL10" i="29"/>
  <c r="BE12" i="29"/>
  <c r="BD12" i="29"/>
  <c r="BC12" i="29"/>
  <c r="BB12" i="29"/>
  <c r="BE11" i="29"/>
  <c r="BD11" i="29"/>
  <c r="BC11" i="29"/>
  <c r="BB11" i="29"/>
  <c r="BB10" i="29"/>
  <c r="AU12" i="29"/>
  <c r="AT12" i="29"/>
  <c r="AS12" i="29"/>
  <c r="AR12" i="29"/>
  <c r="AU11" i="29"/>
  <c r="AT11" i="29"/>
  <c r="AS11" i="29"/>
  <c r="AR11" i="29"/>
  <c r="AR10" i="29"/>
  <c r="AK12" i="29"/>
  <c r="AJ12" i="29"/>
  <c r="AI12" i="29"/>
  <c r="AH12" i="29"/>
  <c r="AK11" i="29"/>
  <c r="AJ11" i="29"/>
  <c r="AI11" i="29"/>
  <c r="AH11" i="29"/>
  <c r="AH10" i="29"/>
  <c r="Z11" i="29"/>
  <c r="AX11" i="29" s="1"/>
  <c r="BX36" i="27"/>
  <c r="BV36" i="27"/>
  <c r="BT36" i="27"/>
  <c r="BM36" i="27"/>
  <c r="BC36" i="27"/>
  <c r="AS36" i="27"/>
  <c r="AI36" i="27"/>
  <c r="BR36" i="27"/>
  <c r="BL36" i="27"/>
  <c r="BW36" i="27"/>
  <c r="BB36" i="27"/>
  <c r="BU36" i="27"/>
  <c r="AR36" i="27"/>
  <c r="BS36" i="27"/>
  <c r="AH36" i="27"/>
  <c r="BQ36" i="27"/>
  <c r="Z36" i="27"/>
  <c r="AD36" i="27" s="1"/>
  <c r="AJ36" i="27"/>
  <c r="AT36" i="27"/>
  <c r="BD36" i="27"/>
  <c r="BN36" i="27"/>
  <c r="AA36" i="27"/>
  <c r="BM35" i="27"/>
  <c r="BX35" i="27"/>
  <c r="BL35" i="27"/>
  <c r="BW35" i="27"/>
  <c r="BC35" i="27"/>
  <c r="BV35" i="27"/>
  <c r="BB35" i="27"/>
  <c r="BU35" i="27"/>
  <c r="AS35" i="27"/>
  <c r="BT35" i="27"/>
  <c r="AR35" i="27"/>
  <c r="BS35" i="27"/>
  <c r="AI35" i="27"/>
  <c r="BR35" i="27"/>
  <c r="AH35" i="27"/>
  <c r="BQ35" i="27"/>
  <c r="AJ35" i="27"/>
  <c r="AT35" i="27"/>
  <c r="BD35" i="27"/>
  <c r="BN35" i="27"/>
  <c r="AA35" i="27"/>
  <c r="Z35" i="27"/>
  <c r="AN35" i="27" s="1"/>
  <c r="AK35" i="27" l="1"/>
  <c r="BY35" i="27"/>
  <c r="BE36" i="27"/>
  <c r="BY36" i="27"/>
  <c r="BF78" i="3"/>
  <c r="CG78" i="3"/>
  <c r="AV58" i="3"/>
  <c r="CE58" i="3"/>
  <c r="BE35" i="27"/>
  <c r="BO35" i="27"/>
  <c r="AN36" i="27"/>
  <c r="AX36" i="27"/>
  <c r="BH36" i="27"/>
  <c r="AU36" i="27"/>
  <c r="AN11" i="29"/>
  <c r="AD11" i="29"/>
  <c r="BH11" i="29"/>
  <c r="AK36" i="27"/>
  <c r="BO36" i="27"/>
  <c r="AU35" i="27"/>
  <c r="BH35" i="27"/>
  <c r="AX35" i="27"/>
  <c r="AD35" i="27"/>
  <c r="Z12" i="29" l="1"/>
  <c r="AX12" i="29" s="1"/>
  <c r="AO10" i="29"/>
  <c r="Z10" i="29"/>
  <c r="AX10" i="29" s="1"/>
  <c r="M10" i="29"/>
  <c r="Y10" i="29"/>
  <c r="BN10" i="29" l="1"/>
  <c r="BD10" i="29"/>
  <c r="AT10" i="29"/>
  <c r="AJ10" i="29"/>
  <c r="AY10" i="29"/>
  <c r="BC10" i="29" s="1"/>
  <c r="AS10" i="29"/>
  <c r="BT10" i="29"/>
  <c r="BV10" i="29"/>
  <c r="AD12" i="29"/>
  <c r="AN10" i="29"/>
  <c r="AN12" i="29"/>
  <c r="AE10" i="29"/>
  <c r="AK10" i="29"/>
  <c r="AU10" i="29"/>
  <c r="BE10" i="29"/>
  <c r="BO10" i="29"/>
  <c r="AD10" i="29"/>
  <c r="BH10" i="29"/>
  <c r="BI10" i="29"/>
  <c r="BH12" i="29"/>
  <c r="BY10" i="29" l="1"/>
  <c r="AI10" i="29"/>
  <c r="BR10" i="29"/>
  <c r="BM10" i="29"/>
  <c r="BX10" i="29"/>
  <c r="AT128" i="3"/>
  <c r="BW20" i="29" l="1"/>
  <c r="BU20" i="29"/>
  <c r="BS20" i="29"/>
  <c r="BQ20" i="29"/>
  <c r="BN20" i="29"/>
  <c r="BL20" i="29"/>
  <c r="BD20" i="29"/>
  <c r="BB20" i="29"/>
  <c r="AT20" i="29"/>
  <c r="AR20" i="29"/>
  <c r="AJ20" i="29"/>
  <c r="AH20" i="29"/>
  <c r="AA20" i="29"/>
  <c r="Z20" i="29"/>
  <c r="AD20" i="29" s="1"/>
  <c r="BW19" i="29"/>
  <c r="BU19" i="29"/>
  <c r="BS19" i="29"/>
  <c r="BQ19" i="29"/>
  <c r="BN19" i="29"/>
  <c r="BL19" i="29"/>
  <c r="BD19" i="29"/>
  <c r="BB19" i="29"/>
  <c r="AT19" i="29"/>
  <c r="AR19" i="29"/>
  <c r="AJ19" i="29"/>
  <c r="AH19" i="29"/>
  <c r="AA19" i="29"/>
  <c r="Z19" i="29"/>
  <c r="BH19" i="29" s="1"/>
  <c r="BW18" i="29"/>
  <c r="BU18" i="29"/>
  <c r="BS18" i="29"/>
  <c r="BQ18" i="29"/>
  <c r="BN18" i="29"/>
  <c r="BL18" i="29"/>
  <c r="BD18" i="29"/>
  <c r="BB18" i="29"/>
  <c r="AT18" i="29"/>
  <c r="AR18" i="29"/>
  <c r="AJ18" i="29"/>
  <c r="AH18" i="29"/>
  <c r="AA18" i="29"/>
  <c r="Z18" i="29"/>
  <c r="AX18" i="29" s="1"/>
  <c r="BW17" i="29"/>
  <c r="BU17" i="29"/>
  <c r="BS17" i="29"/>
  <c r="BQ17" i="29"/>
  <c r="BN17" i="29"/>
  <c r="BL17" i="29"/>
  <c r="BD17" i="29"/>
  <c r="BB17" i="29"/>
  <c r="AT17" i="29"/>
  <c r="AR17" i="29"/>
  <c r="AJ17" i="29"/>
  <c r="AH17" i="29"/>
  <c r="AA17" i="29"/>
  <c r="Z17" i="29"/>
  <c r="AN17" i="29" s="1"/>
  <c r="BX16" i="29"/>
  <c r="BW16" i="29"/>
  <c r="BV16" i="29"/>
  <c r="BU16" i="29"/>
  <c r="BT16" i="29"/>
  <c r="BS16" i="29"/>
  <c r="BR16" i="29"/>
  <c r="BQ16" i="29"/>
  <c r="BN16" i="29"/>
  <c r="BM16" i="29"/>
  <c r="BL16" i="29"/>
  <c r="BD16" i="29"/>
  <c r="BC16" i="29"/>
  <c r="BB16" i="29"/>
  <c r="AT16" i="29"/>
  <c r="AS16" i="29"/>
  <c r="AR16" i="29"/>
  <c r="AJ16" i="29"/>
  <c r="AI16" i="29"/>
  <c r="AH16" i="29"/>
  <c r="AA16" i="29"/>
  <c r="Z16" i="29"/>
  <c r="AD16" i="29" s="1"/>
  <c r="BX15" i="29"/>
  <c r="BW15" i="29"/>
  <c r="BV15" i="29"/>
  <c r="BU15" i="29"/>
  <c r="BT15" i="29"/>
  <c r="BS15" i="29"/>
  <c r="BR15" i="29"/>
  <c r="BQ15" i="29"/>
  <c r="BN15" i="29"/>
  <c r="BM15" i="29"/>
  <c r="BL15" i="29"/>
  <c r="BD15" i="29"/>
  <c r="BC15" i="29"/>
  <c r="BB15" i="29"/>
  <c r="AT15" i="29"/>
  <c r="AS15" i="29"/>
  <c r="AR15" i="29"/>
  <c r="AJ15" i="29"/>
  <c r="AI15" i="29"/>
  <c r="AH15" i="29"/>
  <c r="AU15" i="29"/>
  <c r="BH15" i="29"/>
  <c r="BX14" i="29"/>
  <c r="BW14" i="29"/>
  <c r="BV14" i="29"/>
  <c r="BU14" i="29"/>
  <c r="BT14" i="29"/>
  <c r="BS14" i="29"/>
  <c r="BR14" i="29"/>
  <c r="BQ14" i="29"/>
  <c r="BN14" i="29"/>
  <c r="BM14" i="29"/>
  <c r="BL14" i="29"/>
  <c r="BD14" i="29"/>
  <c r="BC14" i="29"/>
  <c r="BB14" i="29"/>
  <c r="AT14" i="29"/>
  <c r="AS14" i="29"/>
  <c r="AR14" i="29"/>
  <c r="AJ14" i="29"/>
  <c r="AI14" i="29"/>
  <c r="AH14" i="29"/>
  <c r="AA14" i="29"/>
  <c r="Z14" i="29"/>
  <c r="AX14" i="29" s="1"/>
  <c r="BW9" i="29"/>
  <c r="BU9" i="29"/>
  <c r="BS9" i="29"/>
  <c r="BQ9" i="29"/>
  <c r="BN9" i="29"/>
  <c r="BL9" i="29"/>
  <c r="BD9" i="29"/>
  <c r="BB9" i="29"/>
  <c r="AT9" i="29"/>
  <c r="AR9" i="29"/>
  <c r="AJ9" i="29"/>
  <c r="AH9" i="29"/>
  <c r="AA9" i="29"/>
  <c r="Z9" i="29"/>
  <c r="AN9" i="29" s="1"/>
  <c r="AO17" i="29" l="1"/>
  <c r="AS17" i="29" s="1"/>
  <c r="AK16" i="29"/>
  <c r="BY16" i="29"/>
  <c r="BO20" i="29"/>
  <c r="BO19" i="29"/>
  <c r="BE14" i="29"/>
  <c r="BY14" i="29"/>
  <c r="BO18" i="29"/>
  <c r="BE18" i="29"/>
  <c r="AE20" i="29"/>
  <c r="AI20" i="29" s="1"/>
  <c r="BE9" i="29"/>
  <c r="AE9" i="29"/>
  <c r="AE19" i="29"/>
  <c r="BR19" i="29" s="1"/>
  <c r="BH14" i="29"/>
  <c r="BI18" i="29"/>
  <c r="BX18" i="29" s="1"/>
  <c r="BE19" i="29"/>
  <c r="AN14" i="29"/>
  <c r="AN16" i="29"/>
  <c r="BI19" i="29"/>
  <c r="BM19" i="29" s="1"/>
  <c r="AU18" i="29"/>
  <c r="AY18" i="29"/>
  <c r="BV18" i="29" s="1"/>
  <c r="AE18" i="29"/>
  <c r="BH9" i="29"/>
  <c r="AD9" i="29"/>
  <c r="AU19" i="29"/>
  <c r="AD15" i="29"/>
  <c r="AD18" i="29"/>
  <c r="AD19" i="29"/>
  <c r="AX15" i="29"/>
  <c r="BH16" i="29"/>
  <c r="BE20" i="29"/>
  <c r="AU16" i="29"/>
  <c r="AN15" i="29"/>
  <c r="AX16" i="29"/>
  <c r="BO16" i="29"/>
  <c r="AX17" i="29"/>
  <c r="AK18" i="29"/>
  <c r="BH18" i="29"/>
  <c r="AY9" i="29"/>
  <c r="BO9" i="29"/>
  <c r="AK14" i="29"/>
  <c r="AU14" i="29"/>
  <c r="AK9" i="29"/>
  <c r="AD14" i="29"/>
  <c r="BO14" i="29"/>
  <c r="AO9" i="29"/>
  <c r="BE15" i="29"/>
  <c r="AK15" i="29"/>
  <c r="BO15" i="29"/>
  <c r="BI9" i="29"/>
  <c r="AU9" i="29"/>
  <c r="AX9" i="29"/>
  <c r="AY17" i="29"/>
  <c r="AK17" i="29"/>
  <c r="BI17" i="29"/>
  <c r="AU17" i="29"/>
  <c r="BE17" i="29"/>
  <c r="AE17" i="29"/>
  <c r="BX19" i="29"/>
  <c r="BO17" i="29"/>
  <c r="BE16" i="29"/>
  <c r="AD17" i="29"/>
  <c r="AN18" i="29"/>
  <c r="AX19" i="29"/>
  <c r="BH20" i="29"/>
  <c r="AO18" i="29"/>
  <c r="AK19" i="29"/>
  <c r="AY19" i="29"/>
  <c r="AU20" i="29"/>
  <c r="BI20" i="29"/>
  <c r="BH17" i="29"/>
  <c r="AN19" i="29"/>
  <c r="AX20" i="29"/>
  <c r="AO19" i="29"/>
  <c r="AK20" i="29"/>
  <c r="AY20" i="29"/>
  <c r="AN20" i="29"/>
  <c r="AO20" i="29"/>
  <c r="BM34" i="27"/>
  <c r="BX34" i="27"/>
  <c r="BC34" i="27"/>
  <c r="BV34" i="27"/>
  <c r="AS34" i="27"/>
  <c r="BT34" i="27"/>
  <c r="AI34" i="27"/>
  <c r="BR34" i="27"/>
  <c r="BL34" i="27"/>
  <c r="BW34" i="27"/>
  <c r="BB34" i="27"/>
  <c r="BU34" i="27"/>
  <c r="AR34" i="27"/>
  <c r="BS34" i="27"/>
  <c r="AH34" i="27"/>
  <c r="BQ34" i="27"/>
  <c r="AA34" i="27"/>
  <c r="AJ34" i="27"/>
  <c r="AT34" i="27"/>
  <c r="BD34" i="27"/>
  <c r="BN34" i="27"/>
  <c r="Z34" i="27"/>
  <c r="AX34" i="27" s="1"/>
  <c r="BE34" i="27" l="1"/>
  <c r="BY34" i="27"/>
  <c r="BT17" i="29"/>
  <c r="BY18" i="29"/>
  <c r="BY9" i="29"/>
  <c r="BY20" i="29"/>
  <c r="BY17" i="29"/>
  <c r="BY19" i="29"/>
  <c r="BM18" i="29"/>
  <c r="BR20" i="29"/>
  <c r="AI19" i="29"/>
  <c r="BC18" i="29"/>
  <c r="BR18" i="29"/>
  <c r="AI18" i="29"/>
  <c r="BC19" i="29"/>
  <c r="BV19" i="29"/>
  <c r="BV9" i="29"/>
  <c r="BC9" i="29"/>
  <c r="AI9" i="29"/>
  <c r="BR9" i="29"/>
  <c r="BT18" i="29"/>
  <c r="AS18" i="29"/>
  <c r="BT9" i="29"/>
  <c r="AS9" i="29"/>
  <c r="AS19" i="29"/>
  <c r="BT19" i="29"/>
  <c r="BM17" i="29"/>
  <c r="BX17" i="29"/>
  <c r="BT20" i="29"/>
  <c r="AS20" i="29"/>
  <c r="BV17" i="29"/>
  <c r="BC17" i="29"/>
  <c r="AI17" i="29"/>
  <c r="BR17" i="29"/>
  <c r="BC20" i="29"/>
  <c r="BV20" i="29"/>
  <c r="BX9" i="29"/>
  <c r="BM9" i="29"/>
  <c r="BX20" i="29"/>
  <c r="BM20" i="29"/>
  <c r="AU34" i="27"/>
  <c r="AK34" i="27"/>
  <c r="BO34" i="27"/>
  <c r="AN34" i="27"/>
  <c r="AD34" i="27"/>
  <c r="BH34" i="27"/>
  <c r="BB43" i="3"/>
  <c r="BL43" i="3"/>
  <c r="BV43" i="3"/>
  <c r="AR43" i="3"/>
  <c r="CL43" i="3" l="1"/>
  <c r="CK54" i="3"/>
  <c r="CJ54" i="3"/>
  <c r="CK53" i="3"/>
  <c r="CJ53" i="3"/>
  <c r="CJ52" i="3"/>
  <c r="CJ42" i="3" l="1"/>
  <c r="CH42" i="3"/>
  <c r="CF42" i="3"/>
  <c r="CD42" i="3"/>
  <c r="CA42" i="3"/>
  <c r="BY42" i="3"/>
  <c r="BQ42" i="3"/>
  <c r="BO42" i="3"/>
  <c r="BE42" i="3"/>
  <c r="AW42" i="3"/>
  <c r="AU42" i="3"/>
  <c r="BG39" i="3"/>
  <c r="BE39" i="3"/>
  <c r="BQ39" i="3"/>
  <c r="BO39" i="3"/>
  <c r="CJ39" i="3"/>
  <c r="CH39" i="3"/>
  <c r="CF39" i="3"/>
  <c r="CD39" i="3"/>
  <c r="CA39" i="3"/>
  <c r="BY39" i="3"/>
  <c r="AW39" i="3"/>
  <c r="AU39" i="3"/>
  <c r="CJ37" i="3"/>
  <c r="CH37" i="3"/>
  <c r="CF37" i="3"/>
  <c r="CD37" i="3"/>
  <c r="CJ36" i="3"/>
  <c r="CH36" i="3"/>
  <c r="CF36" i="3"/>
  <c r="CD36" i="3"/>
  <c r="CJ35" i="3"/>
  <c r="CH35" i="3"/>
  <c r="CF35" i="3"/>
  <c r="CD35" i="3"/>
  <c r="CA37" i="3"/>
  <c r="BY37" i="3"/>
  <c r="CA36" i="3"/>
  <c r="BY36" i="3"/>
  <c r="CA35" i="3"/>
  <c r="BY35" i="3"/>
  <c r="BQ37" i="3"/>
  <c r="BO37" i="3"/>
  <c r="BQ36" i="3"/>
  <c r="BO36" i="3"/>
  <c r="BQ35" i="3"/>
  <c r="BO35" i="3"/>
  <c r="BG37" i="3"/>
  <c r="BE37" i="3"/>
  <c r="BG36" i="3"/>
  <c r="BE36" i="3"/>
  <c r="BG35" i="3"/>
  <c r="BE35" i="3"/>
  <c r="AW37" i="3"/>
  <c r="AU37" i="3"/>
  <c r="AW36" i="3"/>
  <c r="AU36" i="3"/>
  <c r="AW35" i="3"/>
  <c r="AU35" i="3"/>
  <c r="CJ31" i="3"/>
  <c r="CH31" i="3"/>
  <c r="CF31" i="3"/>
  <c r="CA31" i="3"/>
  <c r="BY31" i="3"/>
  <c r="BQ31" i="3"/>
  <c r="BO31" i="3"/>
  <c r="CJ26" i="3"/>
  <c r="CH26" i="3"/>
  <c r="CF26" i="3"/>
  <c r="CD26" i="3"/>
  <c r="AW31" i="3"/>
  <c r="BG42" i="3"/>
  <c r="AU31" i="3"/>
  <c r="CD31" i="3"/>
  <c r="BY30" i="3"/>
  <c r="CJ30" i="3"/>
  <c r="BO30" i="3"/>
  <c r="CH30" i="3"/>
  <c r="BE30" i="3"/>
  <c r="CF30" i="3"/>
  <c r="AU30" i="3"/>
  <c r="CD30" i="3"/>
  <c r="AW30" i="3"/>
  <c r="BG30" i="3"/>
  <c r="BQ30" i="3"/>
  <c r="CA30" i="3"/>
  <c r="BL25" i="3"/>
  <c r="BV25" i="3"/>
  <c r="BB25" i="3"/>
  <c r="CL25" i="3" l="1"/>
  <c r="BB15" i="3"/>
  <c r="P38" i="27" l="1"/>
  <c r="BN18" i="27" l="1"/>
  <c r="BM18" i="27"/>
  <c r="BL18" i="27"/>
  <c r="BN17" i="27"/>
  <c r="BM17" i="27"/>
  <c r="BL17" i="27"/>
  <c r="BN16" i="27"/>
  <c r="BM16" i="27"/>
  <c r="BL16" i="27"/>
  <c r="BN15" i="27"/>
  <c r="BL15" i="27"/>
  <c r="BN14" i="27"/>
  <c r="BM14" i="27"/>
  <c r="BL14" i="27"/>
  <c r="BN13" i="27"/>
  <c r="BM13" i="27"/>
  <c r="BL13" i="27"/>
  <c r="BN11" i="27"/>
  <c r="BL11" i="27"/>
  <c r="BD18" i="27"/>
  <c r="BC18" i="27"/>
  <c r="BB18" i="27"/>
  <c r="BD17" i="27"/>
  <c r="BC17" i="27"/>
  <c r="BB17" i="27"/>
  <c r="BD16" i="27"/>
  <c r="BC16" i="27"/>
  <c r="BB16" i="27"/>
  <c r="BD15" i="27"/>
  <c r="BB15" i="27"/>
  <c r="BD14" i="27"/>
  <c r="BC14" i="27"/>
  <c r="BB14" i="27"/>
  <c r="BD13" i="27"/>
  <c r="BC13" i="27"/>
  <c r="BB13" i="27"/>
  <c r="BD11" i="27"/>
  <c r="BB11" i="27"/>
  <c r="AT18" i="27"/>
  <c r="AS18" i="27"/>
  <c r="AR18" i="27"/>
  <c r="AT17" i="27"/>
  <c r="AS17" i="27"/>
  <c r="AR17" i="27"/>
  <c r="AT16" i="27"/>
  <c r="AS16" i="27"/>
  <c r="AR16" i="27"/>
  <c r="AT15" i="27"/>
  <c r="AR15" i="27"/>
  <c r="AT14" i="27"/>
  <c r="AS14" i="27"/>
  <c r="AR14" i="27"/>
  <c r="AT13" i="27"/>
  <c r="AS13" i="27"/>
  <c r="AR13" i="27"/>
  <c r="AT11" i="27"/>
  <c r="AR11" i="27"/>
  <c r="AJ18" i="27"/>
  <c r="AI18" i="27"/>
  <c r="AH18" i="27"/>
  <c r="AJ17" i="27"/>
  <c r="AI17" i="27"/>
  <c r="AH17" i="27"/>
  <c r="AJ16" i="27"/>
  <c r="AI16" i="27"/>
  <c r="AH16" i="27"/>
  <c r="AJ15" i="27"/>
  <c r="AH15" i="27"/>
  <c r="AJ14" i="27"/>
  <c r="AI14" i="27"/>
  <c r="AH14" i="27"/>
  <c r="AJ13" i="27"/>
  <c r="AI13" i="27"/>
  <c r="AH13" i="27"/>
  <c r="AJ11" i="27"/>
  <c r="AH11" i="27"/>
  <c r="BX18" i="27"/>
  <c r="BW18" i="27"/>
  <c r="BV18" i="27"/>
  <c r="BU18" i="27"/>
  <c r="BT18" i="27"/>
  <c r="BS18" i="27"/>
  <c r="BR18" i="27"/>
  <c r="BQ18" i="27"/>
  <c r="BX17" i="27"/>
  <c r="BW17" i="27"/>
  <c r="BV17" i="27"/>
  <c r="BU17" i="27"/>
  <c r="BT17" i="27"/>
  <c r="BS17" i="27"/>
  <c r="BR17" i="27"/>
  <c r="BQ17" i="27"/>
  <c r="BX16" i="27"/>
  <c r="BW16" i="27"/>
  <c r="BV16" i="27"/>
  <c r="BU16" i="27"/>
  <c r="BT16" i="27"/>
  <c r="BS16" i="27"/>
  <c r="BR16" i="27"/>
  <c r="BQ16" i="27"/>
  <c r="BW15" i="27"/>
  <c r="BU15" i="27"/>
  <c r="BS15" i="27"/>
  <c r="BQ15" i="27"/>
  <c r="BX14" i="27"/>
  <c r="BW14" i="27"/>
  <c r="BV14" i="27"/>
  <c r="BU14" i="27"/>
  <c r="BT14" i="27"/>
  <c r="BS14" i="27"/>
  <c r="BR14" i="27"/>
  <c r="BQ14" i="27"/>
  <c r="BX13" i="27"/>
  <c r="BW13" i="27"/>
  <c r="BV13" i="27"/>
  <c r="BU13" i="27"/>
  <c r="BT13" i="27"/>
  <c r="BS13" i="27"/>
  <c r="BR13" i="27"/>
  <c r="BQ13" i="27"/>
  <c r="BW11" i="27"/>
  <c r="BU11" i="27"/>
  <c r="BS11" i="27"/>
  <c r="BQ11" i="27"/>
  <c r="AA18" i="27"/>
  <c r="Z18" i="27"/>
  <c r="BH18" i="27" s="1"/>
  <c r="AA17" i="27"/>
  <c r="Z17" i="27"/>
  <c r="BH17" i="27" s="1"/>
  <c r="AA16" i="27"/>
  <c r="Z16" i="27"/>
  <c r="BH16" i="27" s="1"/>
  <c r="Z15" i="27"/>
  <c r="BH15" i="27" s="1"/>
  <c r="AA14" i="27"/>
  <c r="Z14" i="27"/>
  <c r="BH14" i="27" s="1"/>
  <c r="AA13" i="27"/>
  <c r="Z13" i="27"/>
  <c r="AD13" i="27" s="1"/>
  <c r="AA11" i="27"/>
  <c r="Z11" i="27"/>
  <c r="BO17" i="27" l="1"/>
  <c r="BY17" i="27"/>
  <c r="BO13" i="27"/>
  <c r="BY13" i="27"/>
  <c r="BO16" i="27"/>
  <c r="BY16" i="27"/>
  <c r="BE18" i="27"/>
  <c r="BY18" i="27"/>
  <c r="BI11" i="27"/>
  <c r="BX11" i="27" s="1"/>
  <c r="BE14" i="27"/>
  <c r="BY14" i="27"/>
  <c r="AN13" i="27"/>
  <c r="AX13" i="27"/>
  <c r="BH13" i="27"/>
  <c r="AD14" i="27"/>
  <c r="AK13" i="27"/>
  <c r="AU11" i="27"/>
  <c r="AU14" i="27"/>
  <c r="BE13" i="27"/>
  <c r="BO11" i="27"/>
  <c r="BO14" i="27"/>
  <c r="AN14" i="27"/>
  <c r="AX14" i="27"/>
  <c r="AD15" i="27"/>
  <c r="AN15" i="27"/>
  <c r="AX15" i="27"/>
  <c r="AD16" i="27"/>
  <c r="AK16" i="27"/>
  <c r="AK17" i="27"/>
  <c r="AU18" i="27"/>
  <c r="BE16" i="27"/>
  <c r="BE17" i="27"/>
  <c r="BO18" i="27"/>
  <c r="AN16" i="27"/>
  <c r="AX16" i="27"/>
  <c r="AD17" i="27"/>
  <c r="AK11" i="27"/>
  <c r="AK14" i="27"/>
  <c r="AU13" i="27"/>
  <c r="BE11" i="27"/>
  <c r="AN17" i="27"/>
  <c r="AX17" i="27"/>
  <c r="AD18" i="27"/>
  <c r="AN18" i="27"/>
  <c r="AX18" i="27"/>
  <c r="AK18" i="27"/>
  <c r="AU16" i="27"/>
  <c r="AU17" i="27"/>
  <c r="BM11" i="27"/>
  <c r="AE11" i="27"/>
  <c r="AO11" i="27"/>
  <c r="AY11" i="27"/>
  <c r="BY11" i="27" l="1"/>
  <c r="BT11" i="27"/>
  <c r="AS11" i="27"/>
  <c r="BV11" i="27"/>
  <c r="BC11" i="27"/>
  <c r="BR11" i="27"/>
  <c r="AI11" i="27"/>
  <c r="CJ141" i="3" l="1"/>
  <c r="BJ139" i="3" l="1"/>
  <c r="AZ140" i="3"/>
  <c r="AP140" i="3"/>
  <c r="AA33" i="27" l="1"/>
  <c r="BY33" i="27" s="1"/>
  <c r="Z33" i="27"/>
  <c r="AN50" i="3" l="1"/>
  <c r="BR50" i="3" s="1"/>
  <c r="AM50" i="3"/>
  <c r="BU50" i="3" s="1"/>
  <c r="AN49" i="3"/>
  <c r="CB49" i="3" s="1"/>
  <c r="AM49" i="3"/>
  <c r="BK49" i="3" s="1"/>
  <c r="AN48" i="3"/>
  <c r="BR48" i="3" s="1"/>
  <c r="AM48" i="3"/>
  <c r="BU48" i="3" s="1"/>
  <c r="AN47" i="3"/>
  <c r="BH47" i="3" s="1"/>
  <c r="AM47" i="3"/>
  <c r="BK47" i="3" s="1"/>
  <c r="CK50" i="3"/>
  <c r="CJ50" i="3"/>
  <c r="CI50" i="3"/>
  <c r="CH50" i="3"/>
  <c r="CG50" i="3"/>
  <c r="CF50" i="3"/>
  <c r="CE50" i="3"/>
  <c r="CD50" i="3"/>
  <c r="CA50" i="3"/>
  <c r="BZ50" i="3"/>
  <c r="BY50" i="3"/>
  <c r="BQ50" i="3"/>
  <c r="BP50" i="3"/>
  <c r="BO50" i="3"/>
  <c r="BG50" i="3"/>
  <c r="BF50" i="3"/>
  <c r="BE50" i="3"/>
  <c r="AW50" i="3"/>
  <c r="AV50" i="3"/>
  <c r="AU50" i="3"/>
  <c r="CK49" i="3"/>
  <c r="CJ49" i="3"/>
  <c r="CI49" i="3"/>
  <c r="CH49" i="3"/>
  <c r="CG49" i="3"/>
  <c r="CF49" i="3"/>
  <c r="CE49" i="3"/>
  <c r="CD49" i="3"/>
  <c r="CA49" i="3"/>
  <c r="BZ49" i="3"/>
  <c r="BY49" i="3"/>
  <c r="BQ49" i="3"/>
  <c r="BP49" i="3"/>
  <c r="BO49" i="3"/>
  <c r="BG49" i="3"/>
  <c r="BF49" i="3"/>
  <c r="BE49" i="3"/>
  <c r="AW49" i="3"/>
  <c r="AV49" i="3"/>
  <c r="AU49" i="3"/>
  <c r="CK48" i="3"/>
  <c r="CJ48" i="3"/>
  <c r="CI48" i="3"/>
  <c r="CH48" i="3"/>
  <c r="CG48" i="3"/>
  <c r="CF48" i="3"/>
  <c r="CE48" i="3"/>
  <c r="CD48" i="3"/>
  <c r="CA48" i="3"/>
  <c r="BZ48" i="3"/>
  <c r="BY48" i="3"/>
  <c r="BQ48" i="3"/>
  <c r="BP48" i="3"/>
  <c r="BO48" i="3"/>
  <c r="BG48" i="3"/>
  <c r="BF48" i="3"/>
  <c r="BE48" i="3"/>
  <c r="AW48" i="3"/>
  <c r="AV48" i="3"/>
  <c r="AU48" i="3"/>
  <c r="CK47" i="3"/>
  <c r="CJ47" i="3"/>
  <c r="CI47" i="3"/>
  <c r="CH47" i="3"/>
  <c r="CG47" i="3"/>
  <c r="CF47" i="3"/>
  <c r="CE47" i="3"/>
  <c r="CD47" i="3"/>
  <c r="CA47" i="3"/>
  <c r="BZ47" i="3"/>
  <c r="BY47" i="3"/>
  <c r="BQ47" i="3"/>
  <c r="BP47" i="3"/>
  <c r="BO47" i="3"/>
  <c r="BG47" i="3"/>
  <c r="BF47" i="3"/>
  <c r="BE47" i="3"/>
  <c r="AW47" i="3"/>
  <c r="AV47" i="3"/>
  <c r="AU47" i="3"/>
  <c r="CK46" i="3"/>
  <c r="CJ46" i="3"/>
  <c r="CI46" i="3"/>
  <c r="CH46" i="3"/>
  <c r="CG46" i="3"/>
  <c r="CF46" i="3"/>
  <c r="CE46" i="3"/>
  <c r="CD46" i="3"/>
  <c r="CA46" i="3"/>
  <c r="BZ46" i="3"/>
  <c r="BY46" i="3"/>
  <c r="BQ46" i="3"/>
  <c r="BP46" i="3"/>
  <c r="BO46" i="3"/>
  <c r="BG46" i="3"/>
  <c r="BF46" i="3"/>
  <c r="BE46" i="3"/>
  <c r="AW46" i="3"/>
  <c r="AV46" i="3"/>
  <c r="AU46" i="3"/>
  <c r="CK45" i="3"/>
  <c r="CJ45" i="3"/>
  <c r="CI45" i="3"/>
  <c r="CH45" i="3"/>
  <c r="CG45" i="3"/>
  <c r="CF45" i="3"/>
  <c r="CE45" i="3"/>
  <c r="CD45" i="3"/>
  <c r="CA45" i="3"/>
  <c r="BZ45" i="3"/>
  <c r="BY45" i="3"/>
  <c r="BQ45" i="3"/>
  <c r="BP45" i="3"/>
  <c r="BO45" i="3"/>
  <c r="BG45" i="3"/>
  <c r="BF45" i="3"/>
  <c r="BE45" i="3"/>
  <c r="AW45" i="3"/>
  <c r="AV45" i="3"/>
  <c r="AU45" i="3"/>
  <c r="AN46" i="3"/>
  <c r="AX46" i="3" s="1"/>
  <c r="AM46" i="3"/>
  <c r="BK46" i="3" s="1"/>
  <c r="AN45" i="3"/>
  <c r="CB45" i="3" s="1"/>
  <c r="AM45" i="3"/>
  <c r="BK45" i="3" s="1"/>
  <c r="BA50" i="3" l="1"/>
  <c r="AQ50" i="3"/>
  <c r="CB48" i="3"/>
  <c r="BH50" i="3"/>
  <c r="CB50" i="3"/>
  <c r="AX50" i="3"/>
  <c r="AX47" i="3"/>
  <c r="CB47" i="3"/>
  <c r="BH49" i="3"/>
  <c r="BA45" i="3"/>
  <c r="AX45" i="3"/>
  <c r="BR45" i="3"/>
  <c r="BA46" i="3"/>
  <c r="AX49" i="3"/>
  <c r="BU49" i="3"/>
  <c r="BH45" i="3"/>
  <c r="BR46" i="3"/>
  <c r="BA48" i="3"/>
  <c r="BU45" i="3"/>
  <c r="BU46" i="3"/>
  <c r="AQ45" i="3"/>
  <c r="AQ46" i="3"/>
  <c r="BH46" i="3"/>
  <c r="AQ48" i="3"/>
  <c r="BK48" i="3"/>
  <c r="CB46" i="3"/>
  <c r="BH48" i="3"/>
  <c r="BA49" i="3"/>
  <c r="BR49" i="3"/>
  <c r="BK50" i="3"/>
  <c r="AX48" i="3"/>
  <c r="AQ49" i="3"/>
  <c r="BA47" i="3"/>
  <c r="BU47" i="3"/>
  <c r="AQ47" i="3"/>
  <c r="BR47" i="3"/>
  <c r="BV9" i="28" l="1"/>
  <c r="BU9" i="28"/>
  <c r="BT9" i="28"/>
  <c r="BS9" i="28"/>
  <c r="BR9" i="28"/>
  <c r="BQ9" i="28"/>
  <c r="BP9" i="28"/>
  <c r="BO9" i="28"/>
  <c r="BL9" i="28"/>
  <c r="BK9" i="28"/>
  <c r="BJ9" i="28"/>
  <c r="BB9" i="28"/>
  <c r="BA9" i="28"/>
  <c r="AZ9" i="28"/>
  <c r="AR9" i="28"/>
  <c r="AQ9" i="28"/>
  <c r="AP9" i="28"/>
  <c r="AH9" i="28"/>
  <c r="AG9" i="28"/>
  <c r="AF9" i="28"/>
  <c r="Y9" i="28"/>
  <c r="BM9" i="28" s="1"/>
  <c r="X9" i="28"/>
  <c r="BF9" i="28" s="1"/>
  <c r="BV8" i="28"/>
  <c r="BU8" i="28"/>
  <c r="BT8" i="28"/>
  <c r="BS8" i="28"/>
  <c r="BR8" i="28"/>
  <c r="BQ8" i="28"/>
  <c r="BP8" i="28"/>
  <c r="BO8" i="28"/>
  <c r="BL8" i="28"/>
  <c r="BK8" i="28"/>
  <c r="BJ8" i="28"/>
  <c r="BB8" i="28"/>
  <c r="BA8" i="28"/>
  <c r="AZ8" i="28"/>
  <c r="AR8" i="28"/>
  <c r="AQ8" i="28"/>
  <c r="AP8" i="28"/>
  <c r="AH8" i="28"/>
  <c r="AG8" i="28"/>
  <c r="AF8" i="28"/>
  <c r="Y8" i="28"/>
  <c r="BM8" i="28" s="1"/>
  <c r="X8" i="28"/>
  <c r="BF8" i="28" s="1"/>
  <c r="AV9" i="28" l="1"/>
  <c r="AB9" i="28"/>
  <c r="AI8" i="28"/>
  <c r="BC8" i="28"/>
  <c r="AI9" i="28"/>
  <c r="AB8" i="28"/>
  <c r="AS8" i="28"/>
  <c r="AL9" i="28"/>
  <c r="AV8" i="28"/>
  <c r="AL8" i="28"/>
  <c r="BC9" i="28"/>
  <c r="AS9" i="28"/>
  <c r="CK133" i="3" l="1"/>
  <c r="CJ133" i="3"/>
  <c r="CI133" i="3"/>
  <c r="CH133" i="3"/>
  <c r="CG133" i="3"/>
  <c r="CF133" i="3"/>
  <c r="CE133" i="3"/>
  <c r="CD133" i="3"/>
  <c r="CA133" i="3"/>
  <c r="BZ133" i="3"/>
  <c r="BY133" i="3"/>
  <c r="BQ133" i="3"/>
  <c r="BP133" i="3"/>
  <c r="BO133" i="3"/>
  <c r="BG133" i="3"/>
  <c r="BF133" i="3"/>
  <c r="BE133" i="3"/>
  <c r="AW133" i="3"/>
  <c r="AV133" i="3"/>
  <c r="AU133" i="3"/>
  <c r="AN133" i="3"/>
  <c r="BR133" i="3" s="1"/>
  <c r="AM133" i="3"/>
  <c r="BU133" i="3" s="1"/>
  <c r="CJ132" i="3"/>
  <c r="CH132" i="3"/>
  <c r="CF132" i="3"/>
  <c r="CD132" i="3"/>
  <c r="CA132" i="3"/>
  <c r="BY132" i="3"/>
  <c r="CK132" i="3"/>
  <c r="BQ132" i="3"/>
  <c r="BO132" i="3"/>
  <c r="BG132" i="3"/>
  <c r="BE132" i="3"/>
  <c r="AW132" i="3"/>
  <c r="AU132" i="3"/>
  <c r="AV132" i="3"/>
  <c r="AN132" i="3"/>
  <c r="CB132" i="3" s="1"/>
  <c r="AM132" i="3"/>
  <c r="BA132" i="3" s="1"/>
  <c r="CJ131" i="3"/>
  <c r="CH131" i="3"/>
  <c r="CF131" i="3"/>
  <c r="CD131" i="3"/>
  <c r="CA131" i="3"/>
  <c r="BY131" i="3"/>
  <c r="CK131" i="3"/>
  <c r="BQ131" i="3"/>
  <c r="BO131" i="3"/>
  <c r="BP131" i="3"/>
  <c r="BG131" i="3"/>
  <c r="BE131" i="3"/>
  <c r="AW131" i="3"/>
  <c r="AV131" i="3"/>
  <c r="AU131" i="3"/>
  <c r="CE131" i="3"/>
  <c r="AN131" i="3"/>
  <c r="CB131" i="3" s="1"/>
  <c r="AM131" i="3"/>
  <c r="AQ131" i="3" s="1"/>
  <c r="CJ130" i="3"/>
  <c r="CH130" i="3"/>
  <c r="CF130" i="3"/>
  <c r="CD130" i="3"/>
  <c r="CA130" i="3"/>
  <c r="BY130" i="3"/>
  <c r="BQ130" i="3"/>
  <c r="BO130" i="3"/>
  <c r="BP130" i="3"/>
  <c r="BG130" i="3"/>
  <c r="BE130" i="3"/>
  <c r="AW130" i="3"/>
  <c r="AU130" i="3"/>
  <c r="AN130" i="3"/>
  <c r="AX130" i="3" s="1"/>
  <c r="AM130" i="3"/>
  <c r="BU130" i="3" s="1"/>
  <c r="CJ129" i="3"/>
  <c r="CH129" i="3"/>
  <c r="CF129" i="3"/>
  <c r="CD129" i="3"/>
  <c r="CA129" i="3"/>
  <c r="BY129" i="3"/>
  <c r="BQ129" i="3"/>
  <c r="BO129" i="3"/>
  <c r="BG129" i="3"/>
  <c r="BE129" i="3"/>
  <c r="CG129" i="3"/>
  <c r="AW129" i="3"/>
  <c r="AU129" i="3"/>
  <c r="AN129" i="3"/>
  <c r="AM129" i="3"/>
  <c r="BA129" i="3" s="1"/>
  <c r="CJ128" i="3"/>
  <c r="CH128" i="3"/>
  <c r="CF128" i="3"/>
  <c r="CD128" i="3"/>
  <c r="CA128" i="3"/>
  <c r="BY128" i="3"/>
  <c r="CK128" i="3"/>
  <c r="BQ128" i="3"/>
  <c r="BO128" i="3"/>
  <c r="BP128" i="3"/>
  <c r="BG128" i="3"/>
  <c r="BE128" i="3"/>
  <c r="AW128" i="3"/>
  <c r="AU128" i="3"/>
  <c r="AN128" i="3"/>
  <c r="BR128" i="3" s="1"/>
  <c r="AM128" i="3"/>
  <c r="AQ128" i="3" s="1"/>
  <c r="CJ127" i="3"/>
  <c r="CH127" i="3"/>
  <c r="CF127" i="3"/>
  <c r="CD127" i="3"/>
  <c r="CA127" i="3"/>
  <c r="BY127" i="3"/>
  <c r="BQ127" i="3"/>
  <c r="BO127" i="3"/>
  <c r="BP127" i="3"/>
  <c r="BG127" i="3"/>
  <c r="BE127" i="3"/>
  <c r="AW127" i="3"/>
  <c r="AU127" i="3"/>
  <c r="AN127" i="3"/>
  <c r="AX127" i="3" s="1"/>
  <c r="AM127" i="3"/>
  <c r="BU127" i="3" s="1"/>
  <c r="CJ126" i="3"/>
  <c r="CH126" i="3"/>
  <c r="CF126" i="3"/>
  <c r="CD126" i="3"/>
  <c r="CA126" i="3"/>
  <c r="BY126" i="3"/>
  <c r="BQ126" i="3"/>
  <c r="BO126" i="3"/>
  <c r="BG126" i="3"/>
  <c r="BE126" i="3"/>
  <c r="AW126" i="3"/>
  <c r="AU126" i="3"/>
  <c r="AN126" i="3"/>
  <c r="AM126" i="3"/>
  <c r="BA126" i="3" s="1"/>
  <c r="CJ125" i="3"/>
  <c r="CH125" i="3"/>
  <c r="CF125" i="3"/>
  <c r="CD125" i="3"/>
  <c r="CA125" i="3"/>
  <c r="BY125" i="3"/>
  <c r="CK125" i="3"/>
  <c r="BQ125" i="3"/>
  <c r="BO125" i="3"/>
  <c r="BG125" i="3"/>
  <c r="BE125" i="3"/>
  <c r="AW125" i="3"/>
  <c r="AU125" i="3"/>
  <c r="AN125" i="3"/>
  <c r="BR125" i="3" s="1"/>
  <c r="AM125" i="3"/>
  <c r="BA125" i="3" s="1"/>
  <c r="AQ129" i="3" l="1"/>
  <c r="BH125" i="3"/>
  <c r="BU126" i="3"/>
  <c r="AQ126" i="3"/>
  <c r="CB133" i="3"/>
  <c r="BU129" i="3"/>
  <c r="AX125" i="3"/>
  <c r="AX128" i="3"/>
  <c r="AQ133" i="3"/>
  <c r="AX131" i="3"/>
  <c r="BH133" i="3"/>
  <c r="BK129" i="3"/>
  <c r="BK133" i="3"/>
  <c r="AX133" i="3"/>
  <c r="BK126" i="3"/>
  <c r="BA133" i="3"/>
  <c r="BH128" i="3"/>
  <c r="AQ125" i="3"/>
  <c r="BR132" i="3"/>
  <c r="BH131" i="3"/>
  <c r="BH132" i="3"/>
  <c r="BR131" i="3"/>
  <c r="CI129" i="3"/>
  <c r="BP129" i="3"/>
  <c r="CK130" i="3"/>
  <c r="BZ130" i="3"/>
  <c r="CI126" i="3"/>
  <c r="BP126" i="3"/>
  <c r="BZ127" i="3"/>
  <c r="CK127" i="3"/>
  <c r="CI130" i="3"/>
  <c r="BU125" i="3"/>
  <c r="BK127" i="3"/>
  <c r="BU128" i="3"/>
  <c r="BK130" i="3"/>
  <c r="BU131" i="3"/>
  <c r="AQ132" i="3"/>
  <c r="CI127" i="3"/>
  <c r="BK125" i="3"/>
  <c r="BA127" i="3"/>
  <c r="BK128" i="3"/>
  <c r="BA130" i="3"/>
  <c r="BK131" i="3"/>
  <c r="BU132" i="3"/>
  <c r="CB129" i="3"/>
  <c r="CE132" i="3"/>
  <c r="BZ125" i="3"/>
  <c r="BR126" i="3"/>
  <c r="CB127" i="3"/>
  <c r="BZ128" i="3"/>
  <c r="CI128" i="3"/>
  <c r="BF129" i="3"/>
  <c r="BR129" i="3"/>
  <c r="CB130" i="3"/>
  <c r="BZ131" i="3"/>
  <c r="CI131" i="3"/>
  <c r="AQ127" i="3"/>
  <c r="BA128" i="3"/>
  <c r="AQ130" i="3"/>
  <c r="BA131" i="3"/>
  <c r="BK132" i="3"/>
  <c r="CB125" i="3"/>
  <c r="BH126" i="3"/>
  <c r="BR127" i="3"/>
  <c r="CB128" i="3"/>
  <c r="BH129" i="3"/>
  <c r="BR130" i="3"/>
  <c r="AX132" i="3"/>
  <c r="BZ132" i="3"/>
  <c r="CB126" i="3"/>
  <c r="AX126" i="3"/>
  <c r="BH127" i="3"/>
  <c r="AX129" i="3"/>
  <c r="BH130" i="3"/>
  <c r="AV126" i="3" l="1"/>
  <c r="CE126" i="3"/>
  <c r="CE125" i="3"/>
  <c r="AV125" i="3"/>
  <c r="AV130" i="3"/>
  <c r="CE130" i="3"/>
  <c r="AV129" i="3"/>
  <c r="CE129" i="3"/>
  <c r="BZ129" i="3"/>
  <c r="CK129" i="3"/>
  <c r="AV127" i="3"/>
  <c r="CE127" i="3"/>
  <c r="BF128" i="3"/>
  <c r="CG128" i="3"/>
  <c r="BF125" i="3"/>
  <c r="CG125" i="3"/>
  <c r="BF132" i="3"/>
  <c r="CG132" i="3"/>
  <c r="BZ126" i="3"/>
  <c r="CK126" i="3"/>
  <c r="CG130" i="3"/>
  <c r="BF130" i="3"/>
  <c r="BP125" i="3"/>
  <c r="CI125" i="3"/>
  <c r="CG126" i="3"/>
  <c r="BF126" i="3"/>
  <c r="CE128" i="3"/>
  <c r="AV128" i="3"/>
  <c r="BP132" i="3"/>
  <c r="CI132" i="3"/>
  <c r="CG127" i="3"/>
  <c r="BF127" i="3"/>
  <c r="BF131" i="3"/>
  <c r="CG131" i="3"/>
  <c r="BX29" i="27" l="1"/>
  <c r="BW29" i="27"/>
  <c r="BV29" i="27"/>
  <c r="BU29" i="27"/>
  <c r="BT29" i="27"/>
  <c r="BS29" i="27"/>
  <c r="BR29" i="27"/>
  <c r="BQ29" i="27"/>
  <c r="BW28" i="27"/>
  <c r="BU28" i="27"/>
  <c r="BS28" i="27"/>
  <c r="BQ28" i="27"/>
  <c r="BO29" i="27"/>
  <c r="BN29" i="27"/>
  <c r="BM29" i="27"/>
  <c r="BL29" i="27"/>
  <c r="BN28" i="27"/>
  <c r="BL28" i="27"/>
  <c r="BE29" i="27"/>
  <c r="BD29" i="27"/>
  <c r="BC29" i="27"/>
  <c r="BB29" i="27"/>
  <c r="BD28" i="27"/>
  <c r="BB28" i="27"/>
  <c r="AU29" i="27"/>
  <c r="AT29" i="27"/>
  <c r="AS29" i="27"/>
  <c r="AR29" i="27"/>
  <c r="AT28" i="27"/>
  <c r="AR28" i="27"/>
  <c r="AK29" i="27"/>
  <c r="AJ29" i="27"/>
  <c r="AI29" i="27"/>
  <c r="AH29" i="27"/>
  <c r="AJ28" i="27"/>
  <c r="AH28" i="27"/>
  <c r="AN11" i="27"/>
  <c r="CD141" i="3"/>
  <c r="CA141" i="3"/>
  <c r="BY141" i="3"/>
  <c r="BQ141" i="3"/>
  <c r="BO141" i="3"/>
  <c r="BG141" i="3"/>
  <c r="BE141" i="3"/>
  <c r="AW141" i="3"/>
  <c r="AU141" i="3"/>
  <c r="AN141" i="3"/>
  <c r="AM141" i="3"/>
  <c r="AQ141" i="3" s="1"/>
  <c r="CB141" i="3" l="1"/>
  <c r="AR141" i="3"/>
  <c r="BR141" i="3"/>
  <c r="AX141" i="3"/>
  <c r="BH141" i="3"/>
  <c r="BH11" i="27"/>
  <c r="AX11" i="27"/>
  <c r="AD11" i="27"/>
  <c r="BU141" i="3"/>
  <c r="BA141" i="3"/>
  <c r="BK141" i="3"/>
  <c r="CL141" i="3" l="1"/>
  <c r="AV141" i="3"/>
  <c r="CE141" i="3"/>
  <c r="BF141" i="3"/>
  <c r="CG141" i="3"/>
  <c r="BP141" i="3"/>
  <c r="CI141" i="3"/>
  <c r="BZ141" i="3"/>
  <c r="CK141" i="3"/>
  <c r="AA28" i="27"/>
  <c r="Z29" i="27"/>
  <c r="AD29" i="27" s="1"/>
  <c r="Z28" i="27"/>
  <c r="AN28" i="27" s="1"/>
  <c r="AA32" i="27"/>
  <c r="BY32" i="27" s="1"/>
  <c r="Z32" i="27"/>
  <c r="AA31" i="27"/>
  <c r="BY31" i="27" s="1"/>
  <c r="Z31" i="27"/>
  <c r="AA30" i="27"/>
  <c r="BY30" i="27" s="1"/>
  <c r="Z30" i="27"/>
  <c r="AE28" i="27" l="1"/>
  <c r="BI28" i="27"/>
  <c r="AO28" i="27"/>
  <c r="AY28" i="27"/>
  <c r="BO28" i="27"/>
  <c r="AU28" i="27"/>
  <c r="BE28" i="27"/>
  <c r="AK28" i="27"/>
  <c r="AX29" i="27"/>
  <c r="AN29" i="27"/>
  <c r="BH29" i="27"/>
  <c r="AD28" i="27"/>
  <c r="BH28" i="27"/>
  <c r="AX28" i="27"/>
  <c r="BY28" i="27" l="1"/>
  <c r="BT28" i="27"/>
  <c r="AS28" i="27"/>
  <c r="AI28" i="27"/>
  <c r="BR28" i="27"/>
  <c r="BV28" i="27"/>
  <c r="BC28" i="27"/>
  <c r="BX28" i="27"/>
  <c r="BM28" i="27"/>
  <c r="AA23" i="27"/>
  <c r="AA24" i="27"/>
  <c r="AA25" i="27"/>
  <c r="AA26" i="27"/>
  <c r="AA27" i="27"/>
  <c r="Z23" i="27"/>
  <c r="AX23" i="27" s="1"/>
  <c r="Z24" i="27"/>
  <c r="AN24" i="27" s="1"/>
  <c r="Z25" i="27"/>
  <c r="AX25" i="27" s="1"/>
  <c r="Z26" i="27"/>
  <c r="AN26" i="27" s="1"/>
  <c r="Z27" i="27"/>
  <c r="AX27" i="27" s="1"/>
  <c r="AN10" i="3"/>
  <c r="AN14" i="3"/>
  <c r="BL14" i="3" s="1"/>
  <c r="CL14" i="3" s="1"/>
  <c r="AN15" i="3"/>
  <c r="AN16" i="3"/>
  <c r="AN19" i="3"/>
  <c r="AN21" i="3"/>
  <c r="AN22" i="3"/>
  <c r="AN23" i="3"/>
  <c r="AN24" i="3"/>
  <c r="AN25" i="3"/>
  <c r="AN27" i="3"/>
  <c r="AN28" i="3"/>
  <c r="AN29" i="3"/>
  <c r="AN32" i="3"/>
  <c r="AN34" i="3"/>
  <c r="AN38" i="3"/>
  <c r="AN40" i="3"/>
  <c r="AN41" i="3"/>
  <c r="AN122" i="3"/>
  <c r="BB122" i="3" s="1"/>
  <c r="CL122" i="3" s="1"/>
  <c r="AN123" i="3"/>
  <c r="AN135" i="3"/>
  <c r="BV135" i="3" s="1"/>
  <c r="AN136" i="3"/>
  <c r="BV136" i="3" s="1"/>
  <c r="AN137" i="3"/>
  <c r="BV137" i="3" s="1"/>
  <c r="AN139" i="3"/>
  <c r="AN140" i="3"/>
  <c r="AN9" i="3"/>
  <c r="AM10" i="3"/>
  <c r="AM14" i="3"/>
  <c r="AM15" i="3"/>
  <c r="AM16" i="3"/>
  <c r="AM19" i="3"/>
  <c r="AM21" i="3"/>
  <c r="AM22" i="3"/>
  <c r="AM23" i="3"/>
  <c r="AM24" i="3"/>
  <c r="AM25" i="3"/>
  <c r="AM27" i="3"/>
  <c r="AM28" i="3"/>
  <c r="AM29" i="3"/>
  <c r="AM32" i="3"/>
  <c r="AM34" i="3"/>
  <c r="AM38" i="3"/>
  <c r="AM40" i="3"/>
  <c r="AM41" i="3"/>
  <c r="AM43" i="3"/>
  <c r="AM122" i="3"/>
  <c r="AM123" i="3"/>
  <c r="AM135" i="3"/>
  <c r="AM136" i="3"/>
  <c r="AM137" i="3"/>
  <c r="BU137" i="3" s="1"/>
  <c r="AM139" i="3"/>
  <c r="AM140" i="3"/>
  <c r="AM9" i="3"/>
  <c r="BX33" i="27"/>
  <c r="BW33" i="27"/>
  <c r="BV33" i="27"/>
  <c r="BU33" i="27"/>
  <c r="BT33" i="27"/>
  <c r="BS33" i="27"/>
  <c r="BR33" i="27"/>
  <c r="BQ33" i="27"/>
  <c r="BN33" i="27"/>
  <c r="BM33" i="27"/>
  <c r="BL33" i="27"/>
  <c r="BH33" i="27"/>
  <c r="BD33" i="27"/>
  <c r="BC33" i="27"/>
  <c r="BB33" i="27"/>
  <c r="AX33" i="27"/>
  <c r="AT33" i="27"/>
  <c r="AS33" i="27"/>
  <c r="AR33" i="27"/>
  <c r="AN33" i="27"/>
  <c r="AJ33" i="27"/>
  <c r="AI33" i="27"/>
  <c r="AH33" i="27"/>
  <c r="AD33" i="27"/>
  <c r="BX32" i="27"/>
  <c r="BW32" i="27"/>
  <c r="BV32" i="27"/>
  <c r="BU32" i="27"/>
  <c r="BT32" i="27"/>
  <c r="BS32" i="27"/>
  <c r="BR32" i="27"/>
  <c r="BQ32" i="27"/>
  <c r="BO32" i="27"/>
  <c r="BN32" i="27"/>
  <c r="BM32" i="27"/>
  <c r="BL32" i="27"/>
  <c r="BH32" i="27"/>
  <c r="BE32" i="27"/>
  <c r="BD32" i="27"/>
  <c r="BC32" i="27"/>
  <c r="BB32" i="27"/>
  <c r="AX32" i="27"/>
  <c r="AU32" i="27"/>
  <c r="AT32" i="27"/>
  <c r="AS32" i="27"/>
  <c r="AR32" i="27"/>
  <c r="AN32" i="27"/>
  <c r="AK32" i="27"/>
  <c r="AJ32" i="27"/>
  <c r="AI32" i="27"/>
  <c r="AH32" i="27"/>
  <c r="AD32" i="27"/>
  <c r="BX31" i="27"/>
  <c r="BW31" i="27"/>
  <c r="BV31" i="27"/>
  <c r="BU31" i="27"/>
  <c r="BT31" i="27"/>
  <c r="BS31" i="27"/>
  <c r="BR31" i="27"/>
  <c r="BQ31" i="27"/>
  <c r="BO31" i="27"/>
  <c r="BN31" i="27"/>
  <c r="BM31" i="27"/>
  <c r="BL31" i="27"/>
  <c r="BH31" i="27"/>
  <c r="BE31" i="27"/>
  <c r="BD31" i="27"/>
  <c r="BC31" i="27"/>
  <c r="BB31" i="27"/>
  <c r="AX31" i="27"/>
  <c r="AU31" i="27"/>
  <c r="AT31" i="27"/>
  <c r="AS31" i="27"/>
  <c r="AR31" i="27"/>
  <c r="AN31" i="27"/>
  <c r="AK31" i="27"/>
  <c r="AJ31" i="27"/>
  <c r="AI31" i="27"/>
  <c r="AH31" i="27"/>
  <c r="AD31" i="27"/>
  <c r="BX30" i="27"/>
  <c r="BW30" i="27"/>
  <c r="BV30" i="27"/>
  <c r="BU30" i="27"/>
  <c r="BT30" i="27"/>
  <c r="BS30" i="27"/>
  <c r="BR30" i="27"/>
  <c r="BQ30" i="27"/>
  <c r="BO30" i="27"/>
  <c r="BN30" i="27"/>
  <c r="BM30" i="27"/>
  <c r="BL30" i="27"/>
  <c r="BH30" i="27"/>
  <c r="BE30" i="27"/>
  <c r="BD30" i="27"/>
  <c r="BC30" i="27"/>
  <c r="BB30" i="27"/>
  <c r="AX30" i="27"/>
  <c r="AU30" i="27"/>
  <c r="AT30" i="27"/>
  <c r="AS30" i="27"/>
  <c r="AR30" i="27"/>
  <c r="AN30" i="27"/>
  <c r="AK30" i="27"/>
  <c r="AJ30" i="27"/>
  <c r="AI30" i="27"/>
  <c r="AH30" i="27"/>
  <c r="AD30" i="27"/>
  <c r="BW27" i="27"/>
  <c r="BU27" i="27"/>
  <c r="BS27" i="27"/>
  <c r="BQ27" i="27"/>
  <c r="BN27" i="27"/>
  <c r="BL27" i="27"/>
  <c r="BD27" i="27"/>
  <c r="BB27" i="27"/>
  <c r="AT27" i="27"/>
  <c r="AR27" i="27"/>
  <c r="AJ27" i="27"/>
  <c r="AH27" i="27"/>
  <c r="BW26" i="27"/>
  <c r="BU26" i="27"/>
  <c r="BS26" i="27"/>
  <c r="BQ26" i="27"/>
  <c r="BN26" i="27"/>
  <c r="BL26" i="27"/>
  <c r="BD26" i="27"/>
  <c r="BB26" i="27"/>
  <c r="AT26" i="27"/>
  <c r="AR26" i="27"/>
  <c r="AJ26" i="27"/>
  <c r="AH26" i="27"/>
  <c r="BW25" i="27"/>
  <c r="BU25" i="27"/>
  <c r="BS25" i="27"/>
  <c r="BQ25" i="27"/>
  <c r="BN25" i="27"/>
  <c r="BL25" i="27"/>
  <c r="BD25" i="27"/>
  <c r="BB25" i="27"/>
  <c r="AT25" i="27"/>
  <c r="AR25" i="27"/>
  <c r="AJ25" i="27"/>
  <c r="AH25" i="27"/>
  <c r="BW24" i="27"/>
  <c r="BU24" i="27"/>
  <c r="BS24" i="27"/>
  <c r="BQ24" i="27"/>
  <c r="BN24" i="27"/>
  <c r="BL24" i="27"/>
  <c r="BD24" i="27"/>
  <c r="BB24" i="27"/>
  <c r="AT24" i="27"/>
  <c r="AR24" i="27"/>
  <c r="AJ24" i="27"/>
  <c r="AH24" i="27"/>
  <c r="BW23" i="27"/>
  <c r="BU23" i="27"/>
  <c r="BS23" i="27"/>
  <c r="BQ23" i="27"/>
  <c r="BN23" i="27"/>
  <c r="BL23" i="27"/>
  <c r="BD23" i="27"/>
  <c r="BB23" i="27"/>
  <c r="AT23" i="27"/>
  <c r="AR23" i="27"/>
  <c r="AJ23" i="27"/>
  <c r="AH23" i="27"/>
  <c r="AJ22" i="27"/>
  <c r="AH22" i="27"/>
  <c r="BO25" i="27" l="1"/>
  <c r="AU23" i="27"/>
  <c r="BO23" i="27"/>
  <c r="AK23" i="27"/>
  <c r="BE23" i="27"/>
  <c r="BV9" i="3"/>
  <c r="BL9" i="3"/>
  <c r="AO23" i="27"/>
  <c r="AE23" i="27"/>
  <c r="BI23" i="27"/>
  <c r="AY23" i="27"/>
  <c r="AU25" i="27"/>
  <c r="BE25" i="27"/>
  <c r="BH24" i="27"/>
  <c r="AK25" i="27"/>
  <c r="BB19" i="3"/>
  <c r="BV19" i="3"/>
  <c r="AR19" i="3"/>
  <c r="BL19" i="3"/>
  <c r="BB21" i="3"/>
  <c r="AR21" i="3"/>
  <c r="BV21" i="3"/>
  <c r="BL21" i="3"/>
  <c r="BB23" i="3"/>
  <c r="AR23" i="3"/>
  <c r="BL23" i="3"/>
  <c r="BV23" i="3"/>
  <c r="BB27" i="3"/>
  <c r="BV27" i="3"/>
  <c r="BL27" i="3"/>
  <c r="BL22" i="3"/>
  <c r="BV22" i="3"/>
  <c r="AR41" i="3"/>
  <c r="BB41" i="3"/>
  <c r="BL41" i="3"/>
  <c r="BV41" i="3"/>
  <c r="AR40" i="3"/>
  <c r="BB40" i="3"/>
  <c r="BL40" i="3"/>
  <c r="BV40" i="3"/>
  <c r="AR38" i="3"/>
  <c r="BB38" i="3"/>
  <c r="BL38" i="3"/>
  <c r="BV38" i="3"/>
  <c r="BL32" i="3"/>
  <c r="BB32" i="3"/>
  <c r="BV32" i="3"/>
  <c r="AR32" i="3"/>
  <c r="BL29" i="3"/>
  <c r="AR29" i="3"/>
  <c r="BV29" i="3"/>
  <c r="BB29" i="3"/>
  <c r="BB28" i="3"/>
  <c r="BL28" i="3"/>
  <c r="BV28" i="3"/>
  <c r="AR28" i="3"/>
  <c r="BL34" i="3"/>
  <c r="BV34" i="3"/>
  <c r="BB34" i="3"/>
  <c r="AR34" i="3"/>
  <c r="BB24" i="3"/>
  <c r="AR24" i="3"/>
  <c r="BL24" i="3"/>
  <c r="BV24" i="3"/>
  <c r="BV16" i="3"/>
  <c r="AR16" i="3"/>
  <c r="BB16" i="3"/>
  <c r="BL16" i="3"/>
  <c r="BV15" i="3"/>
  <c r="BL15" i="3"/>
  <c r="BB10" i="3"/>
  <c r="AR10" i="3"/>
  <c r="BV10" i="3"/>
  <c r="BL10" i="3"/>
  <c r="AR140" i="3"/>
  <c r="BL135" i="3"/>
  <c r="BB135" i="3"/>
  <c r="BB137" i="3"/>
  <c r="BL137" i="3"/>
  <c r="AR137" i="3"/>
  <c r="BB136" i="3"/>
  <c r="BL136" i="3"/>
  <c r="AR136" i="3"/>
  <c r="BE24" i="27"/>
  <c r="BI24" i="27"/>
  <c r="AY24" i="27"/>
  <c r="AO24" i="27"/>
  <c r="AE24" i="27"/>
  <c r="AU27" i="27"/>
  <c r="BI27" i="27"/>
  <c r="AY27" i="27"/>
  <c r="AE27" i="27"/>
  <c r="AO27" i="27"/>
  <c r="BE26" i="27"/>
  <c r="BI26" i="27"/>
  <c r="AY26" i="27"/>
  <c r="AE26" i="27"/>
  <c r="AO26" i="27"/>
  <c r="BI25" i="27"/>
  <c r="AY25" i="27"/>
  <c r="AO25" i="27"/>
  <c r="AE25" i="27"/>
  <c r="AU24" i="27"/>
  <c r="BO24" i="27"/>
  <c r="AK24" i="27"/>
  <c r="AX24" i="27"/>
  <c r="AD24" i="27"/>
  <c r="AN23" i="27"/>
  <c r="BH23" i="27"/>
  <c r="AD23" i="27"/>
  <c r="BB123" i="3"/>
  <c r="AR123" i="3"/>
  <c r="BL123" i="3"/>
  <c r="BV123" i="3"/>
  <c r="AN27" i="27"/>
  <c r="BH27" i="27"/>
  <c r="AD27" i="27"/>
  <c r="BO27" i="27"/>
  <c r="AK27" i="27"/>
  <c r="BE27" i="27"/>
  <c r="AN25" i="27"/>
  <c r="BH25" i="27"/>
  <c r="AD25" i="27"/>
  <c r="AU26" i="27"/>
  <c r="BO26" i="27"/>
  <c r="AK26" i="27"/>
  <c r="BH26" i="27"/>
  <c r="AD26" i="27"/>
  <c r="AX26" i="27"/>
  <c r="BU140" i="3"/>
  <c r="BU139" i="3"/>
  <c r="BU136" i="3"/>
  <c r="BU135" i="3"/>
  <c r="BU123" i="3"/>
  <c r="BU122" i="3"/>
  <c r="BU43" i="3"/>
  <c r="BU41" i="3"/>
  <c r="BU40" i="3"/>
  <c r="BU38" i="3"/>
  <c r="BU34" i="3"/>
  <c r="BU32" i="3"/>
  <c r="BU29" i="3"/>
  <c r="BU28" i="3"/>
  <c r="BU27" i="3"/>
  <c r="BU25" i="3"/>
  <c r="BU24" i="3"/>
  <c r="BU23" i="3"/>
  <c r="BU22" i="3"/>
  <c r="BU21" i="3"/>
  <c r="BU19" i="3"/>
  <c r="BU16" i="3"/>
  <c r="BU15" i="3"/>
  <c r="BU14" i="3"/>
  <c r="BU10" i="3"/>
  <c r="BU9" i="3"/>
  <c r="BK140" i="3"/>
  <c r="BK139" i="3"/>
  <c r="BK137" i="3"/>
  <c r="BK136" i="3"/>
  <c r="BK135" i="3"/>
  <c r="BK123" i="3"/>
  <c r="BK122" i="3"/>
  <c r="BK43" i="3"/>
  <c r="BK41" i="3"/>
  <c r="BK40" i="3"/>
  <c r="BK38" i="3"/>
  <c r="BK34" i="3"/>
  <c r="BK32" i="3"/>
  <c r="BK29" i="3"/>
  <c r="BK28" i="3"/>
  <c r="BK27" i="3"/>
  <c r="BK25" i="3"/>
  <c r="BK24" i="3"/>
  <c r="BK23" i="3"/>
  <c r="BK22" i="3"/>
  <c r="BK21" i="3"/>
  <c r="BK19" i="3"/>
  <c r="BK16" i="3"/>
  <c r="BK15" i="3"/>
  <c r="BK14" i="3"/>
  <c r="BK10" i="3"/>
  <c r="BK9" i="3"/>
  <c r="BA140" i="3"/>
  <c r="BA139" i="3"/>
  <c r="BA137" i="3"/>
  <c r="BA136" i="3"/>
  <c r="BA135" i="3"/>
  <c r="BA123" i="3"/>
  <c r="BA122" i="3"/>
  <c r="BA43" i="3"/>
  <c r="BA41" i="3"/>
  <c r="BA40" i="3"/>
  <c r="BA38" i="3"/>
  <c r="BA34" i="3"/>
  <c r="BA32" i="3"/>
  <c r="BA29" i="3"/>
  <c r="BA28" i="3"/>
  <c r="BA27" i="3"/>
  <c r="BA25" i="3"/>
  <c r="BA24" i="3"/>
  <c r="BA23" i="3"/>
  <c r="BA22" i="3"/>
  <c r="BA21" i="3"/>
  <c r="BA19" i="3"/>
  <c r="BA16" i="3"/>
  <c r="BA15" i="3"/>
  <c r="BA14" i="3"/>
  <c r="BA10" i="3"/>
  <c r="BA9" i="3"/>
  <c r="AQ140" i="3"/>
  <c r="AQ139" i="3"/>
  <c r="AQ137" i="3"/>
  <c r="AQ136" i="3"/>
  <c r="AQ135" i="3"/>
  <c r="AQ123" i="3"/>
  <c r="AQ122" i="3"/>
  <c r="AQ43" i="3"/>
  <c r="AQ41" i="3"/>
  <c r="AQ40" i="3"/>
  <c r="AQ38" i="3"/>
  <c r="AQ34" i="3"/>
  <c r="AQ32" i="3"/>
  <c r="AQ29" i="3"/>
  <c r="AQ28" i="3"/>
  <c r="AQ27" i="3"/>
  <c r="AQ25" i="3"/>
  <c r="AQ24" i="3"/>
  <c r="AQ23" i="3"/>
  <c r="AQ22" i="3"/>
  <c r="AQ21" i="3"/>
  <c r="AQ19" i="3"/>
  <c r="AQ16" i="3"/>
  <c r="AQ15" i="3"/>
  <c r="AQ14" i="3"/>
  <c r="AQ10" i="3"/>
  <c r="AQ9" i="3"/>
  <c r="U82" i="26"/>
  <c r="U83" i="26" s="1"/>
  <c r="BY25" i="27" l="1"/>
  <c r="BY24" i="27"/>
  <c r="BY26" i="27"/>
  <c r="BY23" i="27"/>
  <c r="BY27" i="27"/>
  <c r="CL135" i="3"/>
  <c r="CL123" i="3"/>
  <c r="CL10" i="3"/>
  <c r="CL15" i="3"/>
  <c r="CL24" i="3"/>
  <c r="CL34" i="3"/>
  <c r="CL137" i="3"/>
  <c r="CL28" i="3"/>
  <c r="CL32" i="3"/>
  <c r="CL22" i="3"/>
  <c r="CL9" i="3"/>
  <c r="CL40" i="3"/>
  <c r="CL21" i="3"/>
  <c r="CL140" i="3"/>
  <c r="CL27" i="3"/>
  <c r="CL136" i="3"/>
  <c r="CL139" i="3"/>
  <c r="CL16" i="3"/>
  <c r="CL29" i="3"/>
  <c r="CL19" i="3"/>
  <c r="CL38" i="3"/>
  <c r="CL41" i="3"/>
  <c r="CL23" i="3"/>
  <c r="BC23" i="27"/>
  <c r="BV23" i="27"/>
  <c r="BM23" i="27"/>
  <c r="BX23" i="27"/>
  <c r="BR23" i="27"/>
  <c r="AI23" i="27"/>
  <c r="BT23" i="27"/>
  <c r="AS23" i="27"/>
  <c r="AK33" i="27"/>
  <c r="BO33" i="27"/>
  <c r="AU33" i="27"/>
  <c r="BE33" i="27"/>
  <c r="BC27" i="27"/>
  <c r="BV27" i="27"/>
  <c r="BT26" i="27"/>
  <c r="AS26" i="27"/>
  <c r="BX27" i="27"/>
  <c r="BM27" i="27"/>
  <c r="BC26" i="27"/>
  <c r="BV26" i="27"/>
  <c r="AI24" i="27"/>
  <c r="BR24" i="27"/>
  <c r="BR26" i="27"/>
  <c r="AI26" i="27"/>
  <c r="BR25" i="27"/>
  <c r="AI25" i="27"/>
  <c r="BM26" i="27"/>
  <c r="BX26" i="27"/>
  <c r="AS24" i="27"/>
  <c r="BT24" i="27"/>
  <c r="AS25" i="27"/>
  <c r="BT25" i="27"/>
  <c r="BV24" i="27"/>
  <c r="BC24" i="27"/>
  <c r="BV25" i="27"/>
  <c r="BC25" i="27"/>
  <c r="AS27" i="27"/>
  <c r="BT27" i="27"/>
  <c r="BX24" i="27"/>
  <c r="BM24" i="27"/>
  <c r="BX25" i="27"/>
  <c r="BM25" i="27"/>
  <c r="AI27" i="27"/>
  <c r="BR27" i="27"/>
  <c r="BE10" i="3" l="1"/>
  <c r="AV10" i="3" l="1"/>
  <c r="AU10" i="3"/>
  <c r="BO10" i="3" l="1"/>
  <c r="BY9" i="3"/>
  <c r="CD9" i="3"/>
  <c r="CA32" i="3"/>
  <c r="CJ32" i="3"/>
  <c r="CK32" i="3"/>
  <c r="BG32" i="3"/>
  <c r="BF32" i="3"/>
  <c r="BE32" i="3"/>
  <c r="CG32" i="3"/>
  <c r="CE32" i="3"/>
  <c r="CH32" i="3"/>
  <c r="CF32" i="3"/>
  <c r="CD32" i="3"/>
  <c r="CK140" i="3" l="1"/>
  <c r="CJ140" i="3"/>
  <c r="CI140" i="3"/>
  <c r="CH140" i="3"/>
  <c r="CG140" i="3"/>
  <c r="CF140" i="3"/>
  <c r="CE140" i="3"/>
  <c r="CD140" i="3"/>
  <c r="CK139" i="3"/>
  <c r="CJ139" i="3"/>
  <c r="CI139" i="3"/>
  <c r="CH139" i="3"/>
  <c r="CG139" i="3"/>
  <c r="CF139" i="3"/>
  <c r="CE139" i="3"/>
  <c r="CD139" i="3"/>
  <c r="CK137" i="3"/>
  <c r="CJ137" i="3"/>
  <c r="CI137" i="3"/>
  <c r="CH137" i="3"/>
  <c r="CG137" i="3"/>
  <c r="CF137" i="3"/>
  <c r="CE137" i="3"/>
  <c r="CD137" i="3"/>
  <c r="CK136" i="3"/>
  <c r="CJ136" i="3"/>
  <c r="CI136" i="3"/>
  <c r="CH136" i="3"/>
  <c r="CG136" i="3"/>
  <c r="CF136" i="3"/>
  <c r="CE136" i="3"/>
  <c r="CD136" i="3"/>
  <c r="CK135" i="3"/>
  <c r="CJ135" i="3"/>
  <c r="CI135" i="3"/>
  <c r="CH135" i="3"/>
  <c r="CG135" i="3"/>
  <c r="CF135" i="3"/>
  <c r="CE135" i="3"/>
  <c r="CD135" i="3"/>
  <c r="CK123" i="3"/>
  <c r="CJ123" i="3"/>
  <c r="CI123" i="3"/>
  <c r="CH123" i="3"/>
  <c r="CG123" i="3"/>
  <c r="CF123" i="3"/>
  <c r="CE123" i="3"/>
  <c r="CD123" i="3"/>
  <c r="CK122" i="3"/>
  <c r="CJ122" i="3"/>
  <c r="CI122" i="3"/>
  <c r="CH122" i="3"/>
  <c r="CG122" i="3"/>
  <c r="CF122" i="3"/>
  <c r="CE122" i="3"/>
  <c r="CD122" i="3"/>
  <c r="CK78" i="3"/>
  <c r="CJ78" i="3"/>
  <c r="CK58" i="3"/>
  <c r="CJ58" i="3"/>
  <c r="CK57" i="3"/>
  <c r="CJ57" i="3"/>
  <c r="CK56" i="3"/>
  <c r="CJ56" i="3"/>
  <c r="CK55" i="3"/>
  <c r="CJ55" i="3"/>
  <c r="CK43" i="3"/>
  <c r="CJ43" i="3"/>
  <c r="CI43" i="3"/>
  <c r="CH43" i="3"/>
  <c r="CG43" i="3"/>
  <c r="CF43" i="3"/>
  <c r="CE43" i="3"/>
  <c r="CD43" i="3"/>
  <c r="CK41" i="3"/>
  <c r="CJ41" i="3"/>
  <c r="CI41" i="3"/>
  <c r="CH41" i="3"/>
  <c r="CG41" i="3"/>
  <c r="CF41" i="3"/>
  <c r="CE41" i="3"/>
  <c r="CD41" i="3"/>
  <c r="CK40" i="3"/>
  <c r="CJ40" i="3"/>
  <c r="CI40" i="3"/>
  <c r="CH40" i="3"/>
  <c r="CG40" i="3"/>
  <c r="CF40" i="3"/>
  <c r="CE40" i="3"/>
  <c r="CD40" i="3"/>
  <c r="CK38" i="3"/>
  <c r="CJ38" i="3"/>
  <c r="CI38" i="3"/>
  <c r="CH38" i="3"/>
  <c r="CG38" i="3"/>
  <c r="CF38" i="3"/>
  <c r="CE38" i="3"/>
  <c r="CD38" i="3"/>
  <c r="CK34" i="3"/>
  <c r="CJ34" i="3"/>
  <c r="CI34" i="3"/>
  <c r="CH34" i="3"/>
  <c r="CG34" i="3"/>
  <c r="CF34" i="3"/>
  <c r="CE34" i="3"/>
  <c r="CD34" i="3"/>
  <c r="CI32" i="3"/>
  <c r="CK29" i="3"/>
  <c r="CJ29" i="3"/>
  <c r="CI29" i="3"/>
  <c r="CH29" i="3"/>
  <c r="CG29" i="3"/>
  <c r="CF29" i="3"/>
  <c r="CE29" i="3"/>
  <c r="CD29" i="3"/>
  <c r="CK28" i="3"/>
  <c r="CJ28" i="3"/>
  <c r="CI28" i="3"/>
  <c r="CH28" i="3"/>
  <c r="CG28" i="3"/>
  <c r="CF28" i="3"/>
  <c r="CE28" i="3"/>
  <c r="CD28" i="3"/>
  <c r="CK27" i="3"/>
  <c r="CJ27" i="3"/>
  <c r="CI27" i="3"/>
  <c r="CH27" i="3"/>
  <c r="CG27" i="3"/>
  <c r="CF27" i="3"/>
  <c r="CE27" i="3"/>
  <c r="CD27" i="3"/>
  <c r="CK25" i="3"/>
  <c r="CJ25" i="3"/>
  <c r="CI25" i="3"/>
  <c r="CH25" i="3"/>
  <c r="CG25" i="3"/>
  <c r="CF25" i="3"/>
  <c r="CE25" i="3"/>
  <c r="CD25" i="3"/>
  <c r="CK24" i="3"/>
  <c r="CJ24" i="3"/>
  <c r="CI24" i="3"/>
  <c r="CH24" i="3"/>
  <c r="CG24" i="3"/>
  <c r="CF24" i="3"/>
  <c r="CE24" i="3"/>
  <c r="CD24" i="3"/>
  <c r="CK23" i="3"/>
  <c r="CJ23" i="3"/>
  <c r="CI23" i="3"/>
  <c r="CH23" i="3"/>
  <c r="CG23" i="3"/>
  <c r="CF23" i="3"/>
  <c r="CE23" i="3"/>
  <c r="CD23" i="3"/>
  <c r="CK22" i="3"/>
  <c r="CJ22" i="3"/>
  <c r="CI22" i="3"/>
  <c r="CH22" i="3"/>
  <c r="CG22" i="3"/>
  <c r="CF22" i="3"/>
  <c r="CE22" i="3"/>
  <c r="CD22" i="3"/>
  <c r="CK21" i="3"/>
  <c r="CJ21" i="3"/>
  <c r="CI21" i="3"/>
  <c r="CH21" i="3"/>
  <c r="CG21" i="3"/>
  <c r="CF21" i="3"/>
  <c r="CE21" i="3"/>
  <c r="CD21" i="3"/>
  <c r="CK19" i="3"/>
  <c r="CJ19" i="3"/>
  <c r="CI19" i="3"/>
  <c r="CH19" i="3"/>
  <c r="CG19" i="3"/>
  <c r="CF19" i="3"/>
  <c r="CE19" i="3"/>
  <c r="CD19" i="3"/>
  <c r="CK16" i="3"/>
  <c r="CJ16" i="3"/>
  <c r="CI16" i="3"/>
  <c r="CH16" i="3"/>
  <c r="CG16" i="3"/>
  <c r="CF16" i="3"/>
  <c r="CE16" i="3"/>
  <c r="CD16" i="3"/>
  <c r="CK15" i="3"/>
  <c r="CJ15" i="3"/>
  <c r="CI15" i="3"/>
  <c r="CH15" i="3"/>
  <c r="CG15" i="3"/>
  <c r="CF15" i="3"/>
  <c r="CE15" i="3"/>
  <c r="CD15" i="3"/>
  <c r="CK14" i="3"/>
  <c r="CJ14" i="3"/>
  <c r="CI14" i="3"/>
  <c r="CH14" i="3"/>
  <c r="CG14" i="3"/>
  <c r="CF14" i="3"/>
  <c r="CE14" i="3"/>
  <c r="CD14" i="3"/>
  <c r="CJ11" i="3"/>
  <c r="CH11" i="3"/>
  <c r="CF11" i="3"/>
  <c r="CD11" i="3"/>
  <c r="CK10" i="3"/>
  <c r="CJ10" i="3"/>
  <c r="CI10" i="3"/>
  <c r="CH10" i="3"/>
  <c r="CG10" i="3"/>
  <c r="CF10" i="3"/>
  <c r="CE10" i="3"/>
  <c r="CD10" i="3"/>
  <c r="CA140" i="3"/>
  <c r="BZ140" i="3"/>
  <c r="BY140" i="3"/>
  <c r="CA139" i="3"/>
  <c r="BZ139" i="3"/>
  <c r="BY139" i="3"/>
  <c r="CA137" i="3"/>
  <c r="BZ137" i="3"/>
  <c r="BY137" i="3"/>
  <c r="CA136" i="3"/>
  <c r="BZ136" i="3"/>
  <c r="BY136" i="3"/>
  <c r="CA135" i="3"/>
  <c r="BZ135" i="3"/>
  <c r="BY135" i="3"/>
  <c r="CA123" i="3"/>
  <c r="BZ123" i="3"/>
  <c r="BY123" i="3"/>
  <c r="CA122" i="3"/>
  <c r="BZ122" i="3"/>
  <c r="BY122" i="3"/>
  <c r="CA43" i="3"/>
  <c r="BZ43" i="3"/>
  <c r="BY43" i="3"/>
  <c r="CA41" i="3"/>
  <c r="BZ41" i="3"/>
  <c r="BY41" i="3"/>
  <c r="CA40" i="3"/>
  <c r="BZ40" i="3"/>
  <c r="BY40" i="3"/>
  <c r="CA38" i="3"/>
  <c r="BZ38" i="3"/>
  <c r="BY38" i="3"/>
  <c r="CA34" i="3"/>
  <c r="BZ34" i="3"/>
  <c r="BY34" i="3"/>
  <c r="BZ32" i="3"/>
  <c r="BY32" i="3"/>
  <c r="CA29" i="3"/>
  <c r="BZ29" i="3"/>
  <c r="BY29" i="3"/>
  <c r="CA28" i="3"/>
  <c r="BZ28" i="3"/>
  <c r="BY28" i="3"/>
  <c r="CA27" i="3"/>
  <c r="BZ27" i="3"/>
  <c r="BY27" i="3"/>
  <c r="CA25" i="3"/>
  <c r="BZ25" i="3"/>
  <c r="BY25" i="3"/>
  <c r="CA24" i="3"/>
  <c r="BZ24" i="3"/>
  <c r="BY24" i="3"/>
  <c r="CA23" i="3"/>
  <c r="BZ23" i="3"/>
  <c r="BY23" i="3"/>
  <c r="CA22" i="3"/>
  <c r="BZ22" i="3"/>
  <c r="BY22" i="3"/>
  <c r="CA21" i="3"/>
  <c r="BZ21" i="3"/>
  <c r="BY21" i="3"/>
  <c r="CA19" i="3"/>
  <c r="BZ19" i="3"/>
  <c r="BY19" i="3"/>
  <c r="CA16" i="3"/>
  <c r="BZ16" i="3"/>
  <c r="BY16" i="3"/>
  <c r="CA15" i="3"/>
  <c r="BZ15" i="3"/>
  <c r="BY15" i="3"/>
  <c r="CA14" i="3"/>
  <c r="BZ14" i="3"/>
  <c r="BY14" i="3"/>
  <c r="CA11" i="3"/>
  <c r="BY11" i="3"/>
  <c r="BP10" i="3"/>
  <c r="BQ10" i="3"/>
  <c r="BQ11" i="3"/>
  <c r="BQ14" i="3"/>
  <c r="BQ15" i="3"/>
  <c r="BQ16" i="3"/>
  <c r="BQ19" i="3"/>
  <c r="BQ21" i="3"/>
  <c r="BQ22" i="3"/>
  <c r="BQ23" i="3"/>
  <c r="BQ24" i="3"/>
  <c r="BQ25" i="3"/>
  <c r="BQ27" i="3"/>
  <c r="BQ28" i="3"/>
  <c r="BQ29" i="3"/>
  <c r="BQ32" i="3"/>
  <c r="BQ34" i="3"/>
  <c r="BQ38" i="3"/>
  <c r="BQ40" i="3"/>
  <c r="BQ41" i="3"/>
  <c r="BQ43" i="3"/>
  <c r="BQ122" i="3"/>
  <c r="BQ123" i="3"/>
  <c r="BQ135" i="3"/>
  <c r="BQ136" i="3"/>
  <c r="BQ137" i="3"/>
  <c r="BQ139" i="3"/>
  <c r="BQ140" i="3"/>
  <c r="BP14" i="3"/>
  <c r="BP15" i="3"/>
  <c r="BP16" i="3"/>
  <c r="BP19" i="3"/>
  <c r="BP21" i="3"/>
  <c r="BP22" i="3"/>
  <c r="BP23" i="3"/>
  <c r="BP24" i="3"/>
  <c r="BP25" i="3"/>
  <c r="BP27" i="3"/>
  <c r="BP28" i="3"/>
  <c r="BP29" i="3"/>
  <c r="BP32" i="3"/>
  <c r="BP34" i="3"/>
  <c r="BP38" i="3"/>
  <c r="BP40" i="3"/>
  <c r="BP41" i="3"/>
  <c r="BP43" i="3"/>
  <c r="BP122" i="3"/>
  <c r="BP123" i="3"/>
  <c r="BP135" i="3"/>
  <c r="BP136" i="3"/>
  <c r="BP137" i="3"/>
  <c r="BP139" i="3"/>
  <c r="BP140" i="3"/>
  <c r="AU11" i="3"/>
  <c r="AU14" i="3"/>
  <c r="AU15" i="3"/>
  <c r="AU16" i="3"/>
  <c r="AU19" i="3"/>
  <c r="AU21" i="3"/>
  <c r="AU22" i="3"/>
  <c r="AU23" i="3"/>
  <c r="AU24" i="3"/>
  <c r="AU25" i="3"/>
  <c r="AU27" i="3"/>
  <c r="AU28" i="3"/>
  <c r="AU29" i="3"/>
  <c r="AU32" i="3"/>
  <c r="AU34" i="3"/>
  <c r="AU38" i="3"/>
  <c r="AU40" i="3"/>
  <c r="AU41" i="3"/>
  <c r="AU43" i="3"/>
  <c r="AU122" i="3"/>
  <c r="AU123" i="3"/>
  <c r="AU135" i="3"/>
  <c r="AU136" i="3"/>
  <c r="AU137" i="3"/>
  <c r="AU139" i="3"/>
  <c r="AU140" i="3"/>
  <c r="BO11" i="3"/>
  <c r="BO14" i="3"/>
  <c r="BO15" i="3"/>
  <c r="BO16" i="3"/>
  <c r="BO19" i="3"/>
  <c r="BO21" i="3"/>
  <c r="BO22" i="3"/>
  <c r="BO23" i="3"/>
  <c r="BO24" i="3"/>
  <c r="BO25" i="3"/>
  <c r="BO27" i="3"/>
  <c r="BO28" i="3"/>
  <c r="BO29" i="3"/>
  <c r="BO32" i="3"/>
  <c r="BO34" i="3"/>
  <c r="BO38" i="3"/>
  <c r="BO40" i="3"/>
  <c r="BO41" i="3"/>
  <c r="BO43" i="3"/>
  <c r="BO122" i="3"/>
  <c r="BO123" i="3"/>
  <c r="BO135" i="3"/>
  <c r="BO136" i="3"/>
  <c r="BO137" i="3"/>
  <c r="BO139" i="3"/>
  <c r="BO140" i="3"/>
  <c r="BG10" i="3"/>
  <c r="BG11" i="3"/>
  <c r="BG14" i="3"/>
  <c r="BG15" i="3"/>
  <c r="BG16" i="3"/>
  <c r="BG19" i="3"/>
  <c r="BG21" i="3"/>
  <c r="BG22" i="3"/>
  <c r="BG23" i="3"/>
  <c r="BG24" i="3"/>
  <c r="BG25" i="3"/>
  <c r="BG27" i="3"/>
  <c r="BG28" i="3"/>
  <c r="BG29" i="3"/>
  <c r="BG34" i="3"/>
  <c r="BG38" i="3"/>
  <c r="BG40" i="3"/>
  <c r="BG41" i="3"/>
  <c r="BG43" i="3"/>
  <c r="BG122" i="3"/>
  <c r="BG123" i="3"/>
  <c r="BG135" i="3"/>
  <c r="BG136" i="3"/>
  <c r="BG137" i="3"/>
  <c r="BG139" i="3"/>
  <c r="BG140" i="3"/>
  <c r="BF10" i="3"/>
  <c r="BF14" i="3"/>
  <c r="BF15" i="3"/>
  <c r="BF16" i="3"/>
  <c r="BF19" i="3"/>
  <c r="BF21" i="3"/>
  <c r="BF22" i="3"/>
  <c r="BF23" i="3"/>
  <c r="BF24" i="3"/>
  <c r="BF25" i="3"/>
  <c r="BF27" i="3"/>
  <c r="BF28" i="3"/>
  <c r="BF29" i="3"/>
  <c r="BF34" i="3"/>
  <c r="BF38" i="3"/>
  <c r="BF40" i="3"/>
  <c r="BF41" i="3"/>
  <c r="BF43" i="3"/>
  <c r="BF122" i="3"/>
  <c r="BF123" i="3"/>
  <c r="BF135" i="3"/>
  <c r="BF136" i="3"/>
  <c r="BF137" i="3"/>
  <c r="BF139" i="3"/>
  <c r="BF140" i="3"/>
  <c r="BE11" i="3"/>
  <c r="BE14" i="3"/>
  <c r="BE15" i="3"/>
  <c r="BE16" i="3"/>
  <c r="BE19" i="3"/>
  <c r="BE21" i="3"/>
  <c r="BE22" i="3"/>
  <c r="BE23" i="3"/>
  <c r="BE24" i="3"/>
  <c r="BE25" i="3"/>
  <c r="BE27" i="3"/>
  <c r="BE28" i="3"/>
  <c r="BE29" i="3"/>
  <c r="BE34" i="3"/>
  <c r="BE38" i="3"/>
  <c r="BE40" i="3"/>
  <c r="BE41" i="3"/>
  <c r="BE43" i="3"/>
  <c r="BE122" i="3"/>
  <c r="BE123" i="3"/>
  <c r="BE135" i="3"/>
  <c r="BE136" i="3"/>
  <c r="BE137" i="3"/>
  <c r="BE139" i="3"/>
  <c r="BE140" i="3"/>
  <c r="AW11" i="3"/>
  <c r="AW14" i="3"/>
  <c r="AW15" i="3"/>
  <c r="AW16" i="3"/>
  <c r="AW19" i="3"/>
  <c r="AW21" i="3"/>
  <c r="AW22" i="3"/>
  <c r="AW23" i="3"/>
  <c r="AW24" i="3"/>
  <c r="AW25" i="3"/>
  <c r="AW27" i="3"/>
  <c r="AW28" i="3"/>
  <c r="AW29" i="3"/>
  <c r="AW32" i="3"/>
  <c r="AW34" i="3"/>
  <c r="AW38" i="3"/>
  <c r="AW40" i="3"/>
  <c r="AW41" i="3"/>
  <c r="AW43" i="3"/>
  <c r="AW122" i="3"/>
  <c r="AW123" i="3"/>
  <c r="AW135" i="3"/>
  <c r="AW136" i="3"/>
  <c r="AW137" i="3"/>
  <c r="AW139" i="3"/>
  <c r="AW140" i="3"/>
  <c r="AV14" i="3"/>
  <c r="AV15" i="3"/>
  <c r="AV16" i="3"/>
  <c r="AV19" i="3"/>
  <c r="AV21" i="3"/>
  <c r="AV22" i="3"/>
  <c r="AV23" i="3"/>
  <c r="AV24" i="3"/>
  <c r="AV25" i="3"/>
  <c r="AV27" i="3"/>
  <c r="AV28" i="3"/>
  <c r="AV29" i="3"/>
  <c r="AV32" i="3"/>
  <c r="AV34" i="3"/>
  <c r="AV38" i="3"/>
  <c r="AV40" i="3"/>
  <c r="AV41" i="3"/>
  <c r="AV43" i="3"/>
  <c r="AV122" i="3"/>
  <c r="AV123" i="3"/>
  <c r="AV135" i="3"/>
  <c r="AV136" i="3"/>
  <c r="AV137" i="3"/>
  <c r="AV139" i="3"/>
  <c r="AV140" i="3"/>
  <c r="CK9" i="3"/>
  <c r="CJ9" i="3"/>
  <c r="CI9" i="3"/>
  <c r="CH9" i="3"/>
  <c r="CG9" i="3"/>
  <c r="CE9" i="3"/>
  <c r="CF9" i="3"/>
  <c r="CA9" i="3"/>
  <c r="BZ9" i="3"/>
  <c r="BQ9" i="3"/>
  <c r="BG9" i="3"/>
  <c r="BE9" i="3"/>
  <c r="BP9" i="3"/>
  <c r="BO9" i="3"/>
  <c r="BF9" i="3"/>
  <c r="AW9" i="3"/>
  <c r="AV9" i="3"/>
  <c r="AU9" i="3"/>
  <c r="CA10" i="3"/>
  <c r="BZ10" i="3"/>
  <c r="BY10" i="3"/>
  <c r="AW10" i="3"/>
  <c r="BR14" i="3"/>
  <c r="BR15" i="3"/>
  <c r="CB16" i="3"/>
  <c r="BR19" i="3"/>
  <c r="CB21" i="3"/>
  <c r="CB22" i="3"/>
  <c r="CB24" i="3"/>
  <c r="CB25" i="3"/>
  <c r="BR27" i="3"/>
  <c r="CB28" i="3"/>
  <c r="BR29" i="3"/>
  <c r="CB38" i="3"/>
  <c r="BR40" i="3"/>
  <c r="AX41" i="3"/>
  <c r="CB43" i="3"/>
  <c r="CB122" i="3"/>
  <c r="BR123" i="3"/>
  <c r="CB135" i="3"/>
  <c r="CB136" i="3"/>
  <c r="BH137" i="3"/>
  <c r="BR140" i="3"/>
  <c r="BH10" i="3"/>
  <c r="AX9" i="3"/>
  <c r="BR32" i="3" l="1"/>
  <c r="CB32" i="3"/>
  <c r="BH32" i="3"/>
  <c r="BH123" i="3"/>
  <c r="CB9" i="3"/>
  <c r="AX137" i="3"/>
  <c r="BH41" i="3"/>
  <c r="BH16" i="3"/>
  <c r="BR135" i="3"/>
  <c r="AX10" i="3"/>
  <c r="AX25" i="3"/>
  <c r="BH140" i="3"/>
  <c r="AX43" i="3"/>
  <c r="BH122" i="3"/>
  <c r="AX135" i="3"/>
  <c r="BH9" i="3"/>
  <c r="AX16" i="3"/>
  <c r="BH27" i="3"/>
  <c r="BR22" i="3"/>
  <c r="CB10" i="3"/>
  <c r="AX14" i="3"/>
  <c r="BH25" i="3"/>
  <c r="AX22" i="3"/>
  <c r="AX122" i="3"/>
  <c r="AX32" i="3"/>
  <c r="BH43" i="3"/>
  <c r="BH19" i="3"/>
  <c r="CB14" i="3"/>
  <c r="CB139" i="3"/>
  <c r="BR139" i="3"/>
  <c r="CB34" i="3"/>
  <c r="BR34" i="3"/>
  <c r="CB40" i="3"/>
  <c r="AX24" i="3"/>
  <c r="AX15" i="3"/>
  <c r="BH40" i="3"/>
  <c r="BH29" i="3"/>
  <c r="BR122" i="3"/>
  <c r="BR43" i="3"/>
  <c r="BR25" i="3"/>
  <c r="CB19" i="3"/>
  <c r="CB140" i="3"/>
  <c r="CB23" i="3"/>
  <c r="BR23" i="3"/>
  <c r="BR136" i="3"/>
  <c r="BR28" i="3"/>
  <c r="CB137" i="3"/>
  <c r="BR137" i="3"/>
  <c r="CB41" i="3"/>
  <c r="BR41" i="3"/>
  <c r="AX139" i="3"/>
  <c r="AX34" i="3"/>
  <c r="AX23" i="3"/>
  <c r="BH136" i="3"/>
  <c r="BH38" i="3"/>
  <c r="BH28" i="3"/>
  <c r="BH21" i="3"/>
  <c r="BR24" i="3"/>
  <c r="BR10" i="3"/>
  <c r="CB15" i="3"/>
  <c r="BR38" i="3"/>
  <c r="BR21" i="3"/>
  <c r="CB29" i="3"/>
  <c r="BR9" i="3"/>
  <c r="AX40" i="3"/>
  <c r="AX29" i="3"/>
  <c r="BH24" i="3"/>
  <c r="BH15" i="3"/>
  <c r="BR16" i="3"/>
  <c r="CB27" i="3"/>
  <c r="CB123" i="3"/>
  <c r="AX136" i="3"/>
  <c r="AX38" i="3"/>
  <c r="AX28" i="3"/>
  <c r="AX21" i="3"/>
  <c r="BH139" i="3"/>
  <c r="BH34" i="3"/>
  <c r="BH23" i="3"/>
  <c r="AX140" i="3"/>
  <c r="AX123" i="3"/>
  <c r="AX27" i="3"/>
  <c r="AX19" i="3"/>
  <c r="BH135" i="3"/>
  <c r="BH22" i="3"/>
  <c r="BH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ESPERANZA TORRES RODRIGUEZ</author>
  </authors>
  <commentList>
    <comment ref="D8" authorId="0" shapeId="0" xr:uid="{7E6B9864-72BB-4B2A-86A3-F76225A72CFB}">
      <text>
        <r>
          <rPr>
            <sz val="9"/>
            <color indexed="81"/>
            <rFont val="Tahoma"/>
            <family val="2"/>
          </rPr>
          <t>Plan de Acción</t>
        </r>
      </text>
    </comment>
    <comment ref="E8" authorId="0" shapeId="0" xr:uid="{79E3F3E7-DEA9-4678-A47C-233A8BE60433}">
      <text>
        <r>
          <rPr>
            <sz val="9"/>
            <color indexed="81"/>
            <rFont val="Tahoma"/>
            <family val="2"/>
          </rPr>
          <t>Plan de adquisiciones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ESPERANZA TORRES RODRIGUEZ</author>
  </authors>
  <commentList>
    <comment ref="D8" authorId="0" shapeId="0" xr:uid="{4127A76D-A321-4542-8C77-AE122DBC8293}">
      <text>
        <r>
          <rPr>
            <sz val="9"/>
            <color indexed="81"/>
            <rFont val="Tahoma"/>
            <family val="2"/>
          </rPr>
          <t>Plan de Acción</t>
        </r>
      </text>
    </comment>
    <comment ref="E8" authorId="0" shapeId="0" xr:uid="{6ABE4886-CCBE-4687-83F0-C2443EF3DCBA}">
      <text>
        <r>
          <rPr>
            <sz val="9"/>
            <color indexed="81"/>
            <rFont val="Tahoma"/>
            <family val="2"/>
          </rPr>
          <t>Plan de Adquisiciones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ESPERANZA TORRES RODRIGUEZ</author>
  </authors>
  <commentList>
    <comment ref="D8" authorId="0" shapeId="0" xr:uid="{83D025A1-9C1D-4084-9CAA-4B39E458078B}">
      <text>
        <r>
          <rPr>
            <sz val="9"/>
            <color indexed="81"/>
            <rFont val="Tahoma"/>
            <family val="2"/>
          </rPr>
          <t>Plan Anticorrupción y de Atención al Ciudadano</t>
        </r>
      </text>
    </comment>
    <comment ref="E8" authorId="0" shapeId="0" xr:uid="{60658068-CC3E-4228-84FE-A15F2600FB12}">
      <text>
        <r>
          <rPr>
            <sz val="9"/>
            <color indexed="81"/>
            <rFont val="Tahoma"/>
            <family val="2"/>
          </rPr>
          <t xml:space="preserve">Plan de Acción </t>
        </r>
      </text>
    </comment>
    <comment ref="F8" authorId="0" shapeId="0" xr:uid="{59CD9395-C051-4DC0-AD4D-175774050644}">
      <text>
        <r>
          <rPr>
            <sz val="9"/>
            <color indexed="81"/>
            <rFont val="Tahoma"/>
            <family val="2"/>
          </rPr>
          <t>Plan de Adquisiciones</t>
        </r>
      </text>
    </comment>
    <comment ref="G8" authorId="0" shapeId="0" xr:uid="{F1563AEB-AF5A-47D7-A090-D272D49FC270}">
      <text>
        <r>
          <rPr>
            <sz val="9"/>
            <color indexed="81"/>
            <rFont val="Tahoma"/>
            <family val="2"/>
          </rPr>
          <t>Plan Institucional de Capacitación</t>
        </r>
      </text>
    </comment>
    <comment ref="H8" authorId="0" shapeId="0" xr:uid="{A7D221B8-BE3C-4DE1-B11D-C77493B8D3A5}">
      <text>
        <r>
          <rPr>
            <sz val="9"/>
            <color indexed="81"/>
            <rFont val="Tahoma"/>
            <family val="2"/>
          </rPr>
          <t>Plan de Bienestar e incentivos Institucionales</t>
        </r>
      </text>
    </comment>
    <comment ref="I8" authorId="0" shapeId="0" xr:uid="{EB6DA501-EF9F-416B-8420-52EFBFB9879C}">
      <text>
        <r>
          <rPr>
            <sz val="9"/>
            <color indexed="81"/>
            <rFont val="Tahoma"/>
            <family val="2"/>
          </rPr>
          <t>Plan de Trabajo Anual en Seguridad y Salud en el Trabajo</t>
        </r>
      </text>
    </comment>
    <comment ref="J8" authorId="0" shapeId="0" xr:uid="{B0E57FE2-E80C-4F86-B325-5B912E1EFEE5}">
      <text>
        <r>
          <rPr>
            <sz val="9"/>
            <color indexed="81"/>
            <rFont val="Tahoma"/>
            <family val="2"/>
          </rPr>
          <t>Plan Anual de Vacantes</t>
        </r>
      </text>
    </comment>
    <comment ref="K8" authorId="0" shapeId="0" xr:uid="{171D18D7-9F41-4460-83A0-05BE60DB0173}">
      <text>
        <r>
          <rPr>
            <sz val="9"/>
            <color indexed="81"/>
            <rFont val="Tahoma"/>
            <family val="2"/>
          </rPr>
          <t>Plan de Previsión de Recursos Humanos</t>
        </r>
      </text>
    </comment>
    <comment ref="L8" authorId="0" shapeId="0" xr:uid="{FD39333C-36E8-4C7C-9402-5CF952460BAB}">
      <text>
        <r>
          <rPr>
            <sz val="9"/>
            <color indexed="81"/>
            <rFont val="Tahoma"/>
            <family val="2"/>
          </rPr>
          <t>Plan Estratégico de Talento Humano</t>
        </r>
      </text>
    </comment>
    <comment ref="M8" authorId="0" shapeId="0" xr:uid="{E06B374D-1434-411E-8CFB-8A950B70A01F}">
      <text>
        <r>
          <rPr>
            <sz val="9"/>
            <color indexed="81"/>
            <rFont val="Tahoma"/>
            <family val="2"/>
          </rPr>
          <t>Plan Institucional de Archivos de la Entidad –PINAR</t>
        </r>
      </text>
    </comment>
    <comment ref="N8" authorId="0" shapeId="0" xr:uid="{E655C968-4042-4820-B2F9-5CB713E7C158}">
      <text>
        <r>
          <rPr>
            <sz val="9"/>
            <color indexed="81"/>
            <rFont val="Tahoma"/>
            <family val="2"/>
          </rPr>
          <t>Plan Estratégico de Tecnologías de la Información y las comunicaciones PETI</t>
        </r>
      </text>
    </comment>
    <comment ref="O8" authorId="0" shapeId="0" xr:uid="{2853007A-599D-4E4D-BA80-91E2F9A0FE1A}">
      <text>
        <r>
          <rPr>
            <sz val="9"/>
            <color indexed="81"/>
            <rFont val="Tahoma"/>
            <family val="2"/>
          </rPr>
          <t xml:space="preserve">Plan de Seguridad y Privacidad de la Información </t>
        </r>
      </text>
    </comment>
    <comment ref="P8" authorId="0" shapeId="0" xr:uid="{3454F853-EB45-4B67-97F3-F0DA9569CCB8}">
      <text>
        <r>
          <rPr>
            <sz val="9"/>
            <color indexed="81"/>
            <rFont val="Tahoma"/>
            <family val="2"/>
          </rPr>
          <t>Plan de Tratamiento de Riesgos de Seguridad y Privacidad de la Información</t>
        </r>
      </text>
    </comment>
  </commentList>
</comments>
</file>

<file path=xl/sharedStrings.xml><?xml version="1.0" encoding="utf-8"?>
<sst xmlns="http://schemas.openxmlformats.org/spreadsheetml/2006/main" count="5119" uniqueCount="1217">
  <si>
    <t>INDICADOR</t>
  </si>
  <si>
    <t>Dirección General</t>
  </si>
  <si>
    <t>Dirección de Gestión de Recursos Financieros de Salud</t>
  </si>
  <si>
    <t>Oficina de Control Interno</t>
  </si>
  <si>
    <t>Dirección de Gestión de Tecnología de la Información y la Comunicación</t>
  </si>
  <si>
    <t>%</t>
  </si>
  <si>
    <t>PROCESO ASOCIADO</t>
  </si>
  <si>
    <t>FISICO</t>
  </si>
  <si>
    <t>CANTIDAD</t>
  </si>
  <si>
    <t>FUENTE RECURSOS</t>
  </si>
  <si>
    <t>FINANCIERO</t>
  </si>
  <si>
    <t>Reportar el cumplimiento del Plan de Acción de la Dependencia</t>
  </si>
  <si>
    <t>Dirección de Liquidaciones y Garantías</t>
  </si>
  <si>
    <t xml:space="preserve">Dirección de Otras Prestaciones  </t>
  </si>
  <si>
    <t>Dirección Administrativa y Financiera</t>
  </si>
  <si>
    <t>Oficina Asesora de Planeación y Control de Riegos</t>
  </si>
  <si>
    <t>1. Talento Humano</t>
  </si>
  <si>
    <t>3. Gestión Resultado con valores</t>
  </si>
  <si>
    <t>5. Información y Comunicación</t>
  </si>
  <si>
    <t>7. Control Interno</t>
  </si>
  <si>
    <t>2. Direccionamiento Estratégico</t>
  </si>
  <si>
    <t>1.1. Talento Humano</t>
  </si>
  <si>
    <t>2.1. Planeación Institucional</t>
  </si>
  <si>
    <t>3.6. Servicio al Ciudadano</t>
  </si>
  <si>
    <t>5.2. Transparencia, acceso a la información pública y lucha contra la corrupción</t>
  </si>
  <si>
    <t>7.1. Control Interno</t>
  </si>
  <si>
    <t>3.1. Gestión presupuestal y eficiencia del gasto público</t>
  </si>
  <si>
    <t>3.3. Gobierno Digital: Para Gestión y Seguridad de la Información</t>
  </si>
  <si>
    <t>3.5. Defensa Jurídica</t>
  </si>
  <si>
    <t>1. Direccionamiento Estratégico</t>
  </si>
  <si>
    <t>CÓDIGO AREA</t>
  </si>
  <si>
    <t>NOMBRE AREA</t>
  </si>
  <si>
    <t>CÓDIGO
PRODUCTO</t>
  </si>
  <si>
    <t>Código ACTIVIDAD</t>
  </si>
  <si>
    <t>INDICADOR SINERGIA</t>
  </si>
  <si>
    <t>UNIDAD DE MEDICIÓN</t>
  </si>
  <si>
    <t>POLÍTICA DEL MIPG</t>
  </si>
  <si>
    <t>DIMENSIÓN MIPG</t>
  </si>
  <si>
    <t>OBJETIVO PND</t>
  </si>
  <si>
    <t>ESTRATEGIA ASOCIADO</t>
  </si>
  <si>
    <t>Cumplir con el componente Rendición de Cuentas (Democratización de la Administración Pública)</t>
  </si>
  <si>
    <t xml:space="preserve">Estructurar y poner en funcionamiento la Entidad Administradora de los Recursos </t>
  </si>
  <si>
    <t>Cumplir la Política de Servicio al Ciudadano</t>
  </si>
  <si>
    <t xml:space="preserve">Implementar gestión estratégica del talento humano </t>
  </si>
  <si>
    <t>Modelos de evaluación orientados al cumplimiento de objetivos y metas institucionales implementados</t>
  </si>
  <si>
    <t>Utilización del SECOP II</t>
  </si>
  <si>
    <t>Recursos Propios</t>
  </si>
  <si>
    <t>Administrados</t>
  </si>
  <si>
    <t>NA</t>
  </si>
  <si>
    <t>DESCRIPCIÓN PRODUCTO</t>
  </si>
  <si>
    <t>DESCRIPCIÓN ACTIVIDAD</t>
  </si>
  <si>
    <t>Porcentaje</t>
  </si>
  <si>
    <t>Numérico</t>
  </si>
  <si>
    <t>12000-1</t>
  </si>
  <si>
    <t>12000-1-1</t>
  </si>
  <si>
    <t># Informes Publicados / # Informes Proyectados a Publicar</t>
  </si>
  <si>
    <t>OBJETIVO ESTRATEGICO</t>
  </si>
  <si>
    <t>CÓDIGO
OBJETIVO ESTRATEGICO</t>
  </si>
  <si>
    <t>12000-1-1-1</t>
  </si>
  <si>
    <t>Optimizar los procesos de recaudo, administración y pago de los recursos que se canalizan a través de la Entidad.</t>
  </si>
  <si>
    <t>Proteger, gestionar y defender los recursos del SGSSS.</t>
  </si>
  <si>
    <t>Desarrollar e implementar herramientas de tecnología y financieras para el manejo y control de los recursos.</t>
  </si>
  <si>
    <t>11300-1</t>
  </si>
  <si>
    <t>11300-2</t>
  </si>
  <si>
    <t>Ejecución del Trimestre / Presupuesto Proyectado del Trimestre</t>
  </si>
  <si>
    <t>11400-1</t>
  </si>
  <si>
    <t>11400-1-1</t>
  </si>
  <si>
    <t>11400-2-1</t>
  </si>
  <si>
    <t>11400-3</t>
  </si>
  <si>
    <t>11400-3-1</t>
  </si>
  <si>
    <t>Prestaciones económicas REX</t>
  </si>
  <si>
    <t>3. Gestión de Recobros y Reclamaciones</t>
  </si>
  <si>
    <t>4. Gestión Presupuestal</t>
  </si>
  <si>
    <t>5. Gestión de Recaudo y Fuentes de Financiación</t>
  </si>
  <si>
    <t xml:space="preserve">7. Gestión de Pagos y Portafolio
</t>
  </si>
  <si>
    <t>8. Gestión Integral Régimen Contributivo</t>
  </si>
  <si>
    <t>9. Gestión de Contratación</t>
  </si>
  <si>
    <t>10. Gestión del Talento Humano</t>
  </si>
  <si>
    <t>12. Gestión Servicio al Ciudadano</t>
  </si>
  <si>
    <t>15. Gestión Integral Régimen Subsidiado</t>
  </si>
  <si>
    <t>17. Fortalecimiento Financiero  a EPSs e IPSs</t>
  </si>
  <si>
    <t xml:space="preserve">19. Gestión de Proyectos de Información </t>
  </si>
  <si>
    <t>20. Gestión Soporte a las Tecnologías</t>
  </si>
  <si>
    <t>22. Control y Evaluación de las Gestión</t>
  </si>
  <si>
    <t># Solicitudes de Prestaciones Económicas Tramitadas / # Solicitudes de Prestaciones Económicas Presentadas</t>
  </si>
  <si>
    <t># Solicitudes Devolución Aportes REX Tramitadas / # Solicitudes Devolución Aportes Presentadas</t>
  </si>
  <si>
    <t>11400-3-1-1</t>
  </si>
  <si>
    <t># Solicitudes de Aclaración Enviadas a las EPS / EPS con Saldos a Favor de ADRES en el Proceso de LMA</t>
  </si>
  <si>
    <t>Realizar Informes de Ejecución Presupuestal</t>
  </si>
  <si>
    <t>Gestión de Recaudo</t>
  </si>
  <si>
    <t>Seguimiento e identificación del Recaudo</t>
  </si>
  <si>
    <t># Partidas Identificadas que no fueron identificadas en el mes anterior / # Partidas No identificadas en el mes anterior</t>
  </si>
  <si>
    <t>Ordenes de Giros tramitadas</t>
  </si>
  <si>
    <t>Estados Financieros</t>
  </si>
  <si>
    <t>Garantizar la adecuación institucional mediante actividades transversales que complementen y sustenten el desempeño de los procesos misionales y estratégicos, así como el seguimiento continuo al cumplimiento de los objetivos de la Entidad.</t>
  </si>
  <si>
    <t>11500-1</t>
  </si>
  <si>
    <t>11500-2</t>
  </si>
  <si>
    <t>11500-2-1</t>
  </si>
  <si>
    <t>11500-2-2</t>
  </si>
  <si>
    <t>11600-1</t>
  </si>
  <si>
    <t>11600-2</t>
  </si>
  <si>
    <t>11600-1-1</t>
  </si>
  <si>
    <t>11600-2-1</t>
  </si>
  <si>
    <t>11600-2-2</t>
  </si>
  <si>
    <t>11600-1-1-1</t>
  </si>
  <si>
    <t>11600-2-1-1</t>
  </si>
  <si>
    <t>11600-2-2-1</t>
  </si>
  <si>
    <t>11500-2-1-1</t>
  </si>
  <si>
    <t>11500-2-2-1</t>
  </si>
  <si>
    <t>11500-1-1-1</t>
  </si>
  <si>
    <t>11500-1-1</t>
  </si>
  <si>
    <t>11200-1</t>
  </si>
  <si>
    <t>11200-1-1-1</t>
  </si>
  <si>
    <t>11300-1-1-1</t>
  </si>
  <si>
    <t>11400-1-1-1</t>
  </si>
  <si>
    <t>11400-2-1-1</t>
  </si>
  <si>
    <t>11800-1</t>
  </si>
  <si>
    <t>11800-1-1</t>
  </si>
  <si>
    <t>11800-1-1-1</t>
  </si>
  <si>
    <t>Medir el grado de cumplimiento de las acciones que hacen parte del Plan de mejoramiento institucional derivadas de la Auditoría de la CGR.</t>
  </si>
  <si>
    <t xml:space="preserve">(Número de actividades cumplidas / Número de actividades suscritas con la CGR)*100 </t>
  </si>
  <si>
    <t>(Cantidad de Mensajes de autocontrol del mes/12) *100</t>
  </si>
  <si>
    <t>(Número de auditorías internas realizadas / Número de auditorías internas programadas)*100</t>
  </si>
  <si>
    <t>(Número de informes presentados  / Número de informes programados en el marco de la normatividad vigente)*100</t>
  </si>
  <si>
    <t>(Número de informes presentados oportunamente a entes externos / Número de informes requeridos por entes externos en el marco de la normatividad vigente)*100</t>
  </si>
  <si>
    <t>Oficina Asesora Jurídica</t>
  </si>
  <si>
    <t>11900-1</t>
  </si>
  <si>
    <t>11900-2</t>
  </si>
  <si>
    <t>11900-1-1</t>
  </si>
  <si>
    <t>11900-2-1</t>
  </si>
  <si>
    <t>12000-2</t>
  </si>
  <si>
    <t># Tutela Tramitadas Oportunamente / # Tutelas Radicadas que Requieren Trámite</t>
  </si>
  <si>
    <t>Recurrir los Actos Administrativos interpuestos por COLPENSIONES</t>
  </si>
  <si>
    <t># Procesos contenciosos administrativos contestados oportunamente / # Procesos contenciosos administrativos notificados a la Entidad</t>
  </si>
  <si>
    <t># Cuentas de Cobro con Soportes Documentales radicadas en el mes / # Pagos de las Cuentas de Cobro radicadas en el mes</t>
  </si>
  <si>
    <t># Procesos Contractuales Tramitados / # Procesos Incluidos en el Plan de Adquisiciones</t>
  </si>
  <si>
    <t># Procedimientos Aprobados / # Procedimientos Proyectados</t>
  </si>
  <si>
    <t># Encuestas Efectivas al Cumplimiento del Objetivo / # Encuestas de Satisfacciones Realizadas</t>
  </si>
  <si>
    <t># Demandas Laborales Contestadas Oportunamente / # Demandas Laborales Notificadas a la Entidad</t>
  </si>
  <si>
    <t># Solicitudes de pruebas atendidas / # Solicitudes de pruebas radicadas en la Entidad</t>
  </si>
  <si>
    <t># Fichas técnicas de conciliación prejudicial presentadas a consideración del Comité de Conciliación / # Solicitudes de conciliación prejudicial radicadas en la Entidad</t>
  </si>
  <si>
    <t>Venta de Cartera mayor a &gt;180 días con actos administrativos debidamente ejecutoriados a Central de Inversiones SA -CISA-</t>
  </si>
  <si>
    <t xml:space="preserve"># Reclamaciones Vendidas con mora mayor a 180 días / Reclamaciones contenidas actos administrativos ejecutoriados con mora mayor a 180 días </t>
  </si>
  <si>
    <t># solicitudes de aclaración elaboradas/# EPS con hallazgos de apropiación sin justa causa</t>
  </si>
  <si>
    <t># Informes de Auditoría de Reintegro Elaborados / # EPS con Procedimiento de Reintegro de Recursos Iniciado</t>
  </si>
  <si>
    <t>11400-3-2</t>
  </si>
  <si>
    <t>11400-3-2-1</t>
  </si>
  <si>
    <t xml:space="preserve"># Comunicaciones con las conclusiones del procedimiento de la auditoría de reintegro de recursos elaborados/ # EPS con hallazgos de apropiación sin justa causa </t>
  </si>
  <si>
    <t># Compras de cartera realizadas/# Compras de carteras proyectadas</t>
  </si>
  <si>
    <t># Certificaciones remitidas/# Certificaciones proyectadas de acuerdo con el # de procesos en los que sea necesario aplicar</t>
  </si>
  <si>
    <t># Estudios realizados/# Estudios proyectados</t>
  </si>
  <si>
    <t>11900-1-1-1</t>
  </si>
  <si>
    <t>11900-2-1-1</t>
  </si>
  <si>
    <t>VALOR ASIGNADO PARA EL DESARROLLO DE LA ACTIVIDAD</t>
  </si>
  <si>
    <t># Indicadores Medidos / # Indicadores Sujetos de Medición</t>
  </si>
  <si>
    <t>Publicación  Ejecución Presupuestal</t>
  </si>
  <si>
    <t>11300-2-1</t>
  </si>
  <si>
    <t>11300-2-1-1</t>
  </si>
  <si>
    <t># Recaudos Identificados / # Total de Recaudo Recibido en el Trimestre</t>
  </si>
  <si>
    <t># Ordenes Giradas / # Giradas Tramitadas</t>
  </si>
  <si>
    <t># Boletines Realizados / # Boletines Proyectados del Periodo</t>
  </si>
  <si>
    <t>Apoyos técnicos entregados a la OAJ en recobros y reclamaciones una vez son resueltos por la Dirección de Tecnología de la Información</t>
  </si>
  <si>
    <t># Informes de supervisión realizados en el período / # Informes de supervisión proyectados</t>
  </si>
  <si>
    <t># Boletines realizados</t>
  </si>
  <si>
    <t># Apoyos Técnicos Entregados a la OAJ / # Apoyos Técnicos resueltos por la Direccion de Tecnología</t>
  </si>
  <si>
    <t>Dirección de Otras Prestaciones</t>
  </si>
  <si>
    <t># Ejecuciones Presupuestales Publicadas</t>
  </si>
  <si>
    <t># Estados Financieros Presentados</t>
  </si>
  <si>
    <t xml:space="preserve"># Informes Publicados </t>
  </si>
  <si>
    <t># Informes reportados</t>
  </si>
  <si>
    <t>Valor pagado/Valor proyectado</t>
  </si>
  <si>
    <t># de nóminas generadas</t>
  </si>
  <si>
    <t>Porcentual</t>
  </si>
  <si>
    <t># Capacitaciones Ejecutadas</t>
  </si>
  <si>
    <t># procedimientos Aprobados / # Procedimientos identificados</t>
  </si>
  <si>
    <t xml:space="preserve"># Procesos de Ordenación de gasto del Giro previo </t>
  </si>
  <si>
    <t># De ordenaciones realizadas de paquetes de recobros MYT0102 con resultado de auditoría culminado/ # Paquetes MYT0102 cuyo tramite de auditoria haya culminado</t>
  </si>
  <si>
    <t># publicaciones de Giros Directos efectuados</t>
  </si>
  <si>
    <t># De ordenaciones de paquetes de reclamaciones con resultado de auditoría culminado / # Paquetes cuyo tramite de auditoría haya culminado</t>
  </si>
  <si>
    <t># Recursos interpuestos oportunamente contra actos administrativos expedidos por Colpensiones / # Actos administrativos expedidos por Colpensiones notificados por aviso a la Entidad</t>
  </si>
  <si>
    <t>Vigilancia judicial</t>
  </si>
  <si>
    <t># procesos penales en los que el apoderado adelantó actuación judicial / # procesos penales en los que es parte, tercero interviniente o víctima la ADRES</t>
  </si>
  <si>
    <t>SEMÁFORO EFICACIA EN LA EJECUCIÓN DE ACTIVIDADES</t>
  </si>
  <si>
    <t>No Prog ni Ejec</t>
  </si>
  <si>
    <t>No programado ni Ejecutado</t>
  </si>
  <si>
    <t xml:space="preserve">Cumplió Parcialmente    </t>
  </si>
  <si>
    <t xml:space="preserve">Avanzo Sustancialmente </t>
  </si>
  <si>
    <t xml:space="preserve">Cumplió  </t>
  </si>
  <si>
    <t>&gt;100%</t>
  </si>
  <si>
    <t xml:space="preserve">Sobre ejecutado </t>
  </si>
  <si>
    <t># conceptos emitidos / # conceptos requeridos</t>
  </si>
  <si>
    <t xml:space="preserve">DESCRIPCIÓN ACTIVIDAD </t>
  </si>
  <si>
    <t>OBSERVACIONES</t>
  </si>
  <si>
    <t>AVANCES PRIMER TRIMESTRE</t>
  </si>
  <si>
    <t>AVANCES TERCER TRIMESTRE</t>
  </si>
  <si>
    <t>AVANCES SEGUNDO TRIMESTRE</t>
  </si>
  <si>
    <t>AVANCES CUARTO TRIMESTRE</t>
  </si>
  <si>
    <t xml:space="preserve">76% &lt;=95% </t>
  </si>
  <si>
    <t xml:space="preserve">0% &lt;= 50% </t>
  </si>
  <si>
    <t>51% &lt;=75%</t>
  </si>
  <si>
    <t xml:space="preserve">Avance deficiente    </t>
  </si>
  <si>
    <t>N.A</t>
  </si>
  <si>
    <t>11200-1-1</t>
  </si>
  <si>
    <t># Obligaciones cumplidas en el período /# Obligaciones establecidas en el CPS 0014 de 2018</t>
  </si>
  <si>
    <t># Expedientes de hojas de vida consolidados, organizados y actualizados / # Funcionarios activos en el periodo</t>
  </si>
  <si>
    <t>Oficina Asesora de Planeación y Control de Riesgos</t>
  </si>
  <si>
    <t>Monto de venta de cartera a CISA / Monto de cartera por reclamaciones mayor a 180 días vendida</t>
  </si>
  <si>
    <t># de actos administrativos proferidos / # fallecidos, incobrables, cancelados y revocados resultado del proceso de depuración</t>
  </si>
  <si>
    <t>Monto de reclamaciones pagadas por terceros en la fase de cobro coactivo, por concepto de accidentes de tránsito sin SOAT  / Monto de reclamaciones pagadas por la ADRES antes FOSYGA, por concepto de accidentes de tránsito sin SOAT, objeto de cobro coactivo</t>
  </si>
  <si>
    <t>Monto de reclamaciones pagadas por terceros al inicio del proceso de cobro, por concepto de accidentes de tránsito sin SOAT  / Monto de reclamaciones pagadas por la ADRES antes FOSYGA, por concepto de accidentes de tránsito sin SOAT</t>
  </si>
  <si>
    <t>((# de seguidores en Twitter periodo actual - # de seguidores en Twitter periodo anterior)/ # de seguidores en Twitter periodo anterior)</t>
  </si>
  <si>
    <t>11700-1</t>
  </si>
  <si>
    <t>11700-1-1</t>
  </si>
  <si>
    <t>11700-1-1-1</t>
  </si>
  <si>
    <t>96 &lt;=100%</t>
  </si>
  <si>
    <t>CÓDIGO</t>
  </si>
  <si>
    <t>PROCESO</t>
  </si>
  <si>
    <t>DIRECCIONAMIENTO ESTRATÉGICO</t>
  </si>
  <si>
    <t>FORMATO</t>
  </si>
  <si>
    <t>VERSIÓN</t>
  </si>
  <si>
    <t>PLAN DE ACCIÓN ANUAL ADRES</t>
  </si>
  <si>
    <t>DIES-F07</t>
  </si>
  <si>
    <t>TIPO DE PLAN</t>
  </si>
  <si>
    <t>CÓDIGO
PROYECTO ESTRATÉGICO</t>
  </si>
  <si>
    <t>OBJETIVO ESTRATÉGICO</t>
  </si>
  <si>
    <t>PROYECTO ESTRATÉGICO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</si>
  <si>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</si>
  <si>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</si>
  <si>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</si>
  <si>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</si>
  <si>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</si>
  <si>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</si>
  <si>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</si>
  <si>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</si>
  <si>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</si>
  <si>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Central de Costos</t>
  </si>
  <si>
    <t>Áreas Técnicas</t>
  </si>
  <si>
    <t>Dimensión MIPG</t>
  </si>
  <si>
    <t>Política MIPG</t>
  </si>
  <si>
    <t>Objetivo Especifico PND</t>
  </si>
  <si>
    <t xml:space="preserve">Estrategia Sectorial </t>
  </si>
  <si>
    <t>Proceso</t>
  </si>
  <si>
    <t>Procedimiento</t>
  </si>
  <si>
    <t>Indicador</t>
  </si>
  <si>
    <t>Indicador SINERGIA</t>
  </si>
  <si>
    <t>Fuente de Recursos</t>
  </si>
  <si>
    <t>PGN</t>
  </si>
  <si>
    <t>Porcentaje de ESE sin riesgo financiero o riesgo bajo</t>
  </si>
  <si>
    <t>1.2. Integralidad</t>
  </si>
  <si>
    <t>Deudas a más de 180 días como porcentaje de facturación anual de los hospitales públicos</t>
  </si>
  <si>
    <t># Procesos de Compensación Ejecutados</t>
  </si>
  <si>
    <t>Gasto por eventos no incluidos en el plan de beneficios ($ billones)</t>
  </si>
  <si>
    <t xml:space="preserve">Inversión </t>
  </si>
  <si>
    <t xml:space="preserve">Subdirección  Liquidaciones </t>
  </si>
  <si>
    <t>4. Evaluación de Resultados</t>
  </si>
  <si>
    <t>2.2. Gestión Presupuestal y eficiencia del gasto público</t>
  </si>
  <si>
    <t xml:space="preserve"># Procesos de LMA Ejecutados </t>
  </si>
  <si>
    <t>Portales web de consulta en salud y protección social operando</t>
  </si>
  <si>
    <t xml:space="preserve">Subdirección de Garantías </t>
  </si>
  <si>
    <t># Giros Directos Ejecutados y Publicados</t>
  </si>
  <si>
    <t>Reportar el plan Anticorrupción</t>
  </si>
  <si>
    <t>6. Gestión del Conocimiento y la Innovación</t>
  </si>
  <si>
    <t xml:space="preserve">3.2. Fortalecimiento organizacional y simplificación de procesos
</t>
  </si>
  <si>
    <t>Cumplir con las directrices de la Ley 1712 de 2014</t>
  </si>
  <si>
    <t>3.4 Seguridad Digital</t>
  </si>
  <si>
    <t>Mantener actualizado el reporte al SUIT</t>
  </si>
  <si>
    <t xml:space="preserve">3.7. Racionalización de Tramites </t>
  </si>
  <si>
    <t>Porcentaje de implementación de las recomendaciones de la OCDE en materia de control interno</t>
  </si>
  <si>
    <t>3.8. Participación Ciudadana en la gestión publica</t>
  </si>
  <si>
    <t>Porcentaje de implementación de las estrategias GEL</t>
  </si>
  <si>
    <t>3.9. Gobierno Digital: Para servicio y Gobierno Abierto</t>
  </si>
  <si>
    <t>4.1. Seguimiento y Evaluación del Desempeño Institucional</t>
  </si>
  <si>
    <t>5.1. Gestión Documental</t>
  </si>
  <si>
    <t>Porcentaje de implementación del Plan Estratégico de Empleo Público, que incluya las recomendaciones de la OCDE</t>
  </si>
  <si>
    <t>Tablas de retención documental implementadas</t>
  </si>
  <si>
    <t>6.1. Gestión del Conocimiento y la Innovación</t>
  </si>
  <si>
    <t>Reportar información al SISPRO</t>
  </si>
  <si>
    <t>Reportes a SPI, con indicadores actualizados</t>
  </si>
  <si>
    <t>Índice de actualización de los indicadores del PND Sinergia</t>
  </si>
  <si>
    <t>Sistema de Información del Sistema de Compra público Implementado</t>
  </si>
  <si>
    <t># Funcionarios Asistentes / # Funcionarios Convocados</t>
  </si>
  <si>
    <t># Examenes Realizados / # Examenes Programados</t>
  </si>
  <si>
    <t># llamadas atendidas / # llamadas entrantes</t>
  </si>
  <si>
    <t>Valor pagado por viáticos del periodo mas el valor pagado de tiquetes/ Valor  determinado por cada resolución de desplazamineto y pago de tiquete del periodo. </t>
  </si>
  <si>
    <t># Certificaciones realizadas  / # certificaciones solicitadas</t>
  </si>
  <si>
    <t># Procesos contractuales tramitados / # Procesos contractuales incluidos en el Plan Anual de Adquisiciones y requeridos por las dependencias de la ADRES</t>
  </si>
  <si>
    <t># comités de conciliación llevados a cabo / # comités de conciliación requeridos en el trimestre</t>
  </si>
  <si>
    <t># Autos de cierre o actas de liquidación elaboradas / # contratos con ejecución finalizada</t>
  </si>
  <si>
    <t>Ejecución / presupuesto proyectado según rubro</t>
  </si>
  <si>
    <t># Reclamaciones administrativas atendidas oportunamente / # Reclamaciones administrativas radicadas en la Entidad</t>
  </si>
  <si>
    <t xml:space="preserve"># Recursos interpuestos oportunamente contra actos administrativos expedidos por Colpensiones / # Actos administrativos expedidos por Colpensiones notificados por aviso a </t>
  </si>
  <si>
    <t># Fichas técnicas de demandas ordinarias laborales presentadas a consideración del Comité de Conciliación / # Demandas ordinarias laborales notificadas a la Entidad</t>
  </si>
  <si>
    <t># Solicitudes de embargo tramitadas oportunamente / # Solicitudes de embargo radicadas en la Entidad</t>
  </si>
  <si>
    <t>#Noticias Positivas en el periodo/#Noticias Negativas en el mismo periodo.</t>
  </si>
  <si>
    <t>((#Visitas Página WEB periodo actual - # Visitas Página WEB periodo anterior) / # Visitas Página WEB periodo anterior)</t>
  </si>
  <si>
    <t>(Número de auditorías internas al Control Interno y otros informes realizadas / Número de auditorías internas, al Control Interno y otros informes programadas)*100</t>
  </si>
  <si>
    <t>Tipo de plan</t>
  </si>
  <si>
    <t>Plan de Acción</t>
  </si>
  <si>
    <t>Plan Estratégico de Tecnologías de la Información y las Comunicaciones PETI</t>
  </si>
  <si>
    <t>Plan de Seguridad y Privacidad de la Información</t>
  </si>
  <si>
    <t xml:space="preserve">Plan de Tratamiento de Riesgos de Seguridad y Privacidad de la Información </t>
  </si>
  <si>
    <t xml:space="preserve">Plan Institucional de Capacitación </t>
  </si>
  <si>
    <t xml:space="preserve">Plan de Bienestar e Incentivos Institucionales </t>
  </si>
  <si>
    <t>Plan Anticorrupción y de Atención al Ciudadano</t>
  </si>
  <si>
    <t>Plan Institucional de Archivos</t>
  </si>
  <si>
    <t>Proyecto Estratégico</t>
  </si>
  <si>
    <t xml:space="preserve">Optimización de la ejecución del proceso de liquidación, reconocimiento, giro y reintegro de los recobros y reclamaciones 
</t>
  </si>
  <si>
    <t>Optimización de la liquidación, reconocimiento, giro y reintegro de la UPC, de las prestaciones económicas (PE), de la devolución de aportes y de la conciliación bancaria de cotizaciones.</t>
  </si>
  <si>
    <t xml:space="preserve">Mejoramiento de la infraestructura tecnológica para garantizar la operación de los procesos misionales
</t>
  </si>
  <si>
    <t xml:space="preserve">Gestión del riesgo legal
</t>
  </si>
  <si>
    <t xml:space="preserve">Gestión, análisis de información y consolidación de la transparencia.
</t>
  </si>
  <si>
    <t>Lograr calidad y oportunidad en los procesos de reconocimiento del aseguramiento</t>
  </si>
  <si>
    <t xml:space="preserve">Lograr calidad y oportunidad en los procesos de reconocimiento de prestaciones excepcionales </t>
  </si>
  <si>
    <t>VIGENCIA 2019</t>
  </si>
  <si>
    <t>Administrar los contenidos de medios digitales de la ADRES</t>
  </si>
  <si>
    <t>Adelantar las actuaciones administrativas y operativas del proceso de Cobro Coactivo, encaminadas a lograr el cobro efectivo de las acreencias por todo concepto a favor de la Administradora de los Recursos del Sistema General de Seguridad Social en Salud – ADRES.</t>
  </si>
  <si>
    <t xml:space="preserve">Garantizar la infraestructura tecnológica requerida para soportar los procesos misionales, y garantizar la calidad de la BDUA, BDEX, tabla de evolución, históricos de: aportes, afiliados compensados, afiliados pagos en régimen subsidiados, recobros, reclamaciones, entre otros utilizadas en los procesos de liquidación y reconocimiento de los recursos.
</t>
  </si>
  <si>
    <t>Contratar el servicio de documentación de los servicios TI y Sistemas de Información</t>
  </si>
  <si>
    <t>Servicio BPO-Mesa de ayuda</t>
  </si>
  <si>
    <t>Contratar una consultoría para la planeación, diagnóstico, alistamiento, implementación y monitoreo para la adopción del protocolo IPV6.</t>
  </si>
  <si>
    <t>Contratar la prestación de servicios técnicos para realizar análisis de vulnerabilidades, Ethical Hacking y pruebas de Ingeniería Social</t>
  </si>
  <si>
    <t>Implementación de los diferentes flujos de correspondencia, que incluya impresión de stickers, firma digital de documentos, estampado cronológico, reconocimiento OCR e integración con los flujos de PQRSD y Tutelas</t>
  </si>
  <si>
    <t>Apoyar a la Oficina Asesora Jurídica en la administración de la plataforma Ekogui, y demás actuaciones necesarias para gestionar y lograr el pago de las sentencias condenatorias y conciliaciones.</t>
  </si>
  <si>
    <t>Estructuración y elaboración del Plan Estratégico de TI</t>
  </si>
  <si>
    <t xml:space="preserve">Realizar el proceso de saneamiento de aportes patronales y el consecuente cierre de las cuentas bancarias de SGP, conforme al cronograma adoptado. </t>
  </si>
  <si>
    <t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t>
  </si>
  <si>
    <t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t>
  </si>
  <si>
    <t xml:space="preserve">Verificar los actuales controles de los procesos de liquidación y reconocimiento de UPC y de prestaciones económicas, considerando las características de los afiliados (edad, género, ubicación geográfica, capacidad de pago, novedades). </t>
  </si>
  <si>
    <t>Ejecutar los procesos de compensación conforme al cronograma adoptado</t>
  </si>
  <si>
    <t xml:space="preserve">Tramitar oportunamente las solicitudes de prestaciones económicas radicadas por afiliados a los regímenes exceptuados y especiales con ingresos adicionales. </t>
  </si>
  <si>
    <t xml:space="preserve">Tramitar oportunamente las solicitudes de devoluciones de aportes radicadas por afiliados a los regímenes exceptuados y especiales con ingresos adicionales. </t>
  </si>
  <si>
    <t>Gestión de Servicio al ciudadano de la entidad  por los diferentes canales  de atención.</t>
  </si>
  <si>
    <t>Cooperación Interinstitucional con el Ministerio de Salud para la implementación del CENTRO ESPECIALIZADO DE SERVICIO AL CIUDADANO para las Entidades del Sector Salud</t>
  </si>
  <si>
    <t>Evaluar la satisfacción y percepción de los usuarios por el canal de atención presencial y virtual  en cuanto a los servicios brindados por la ADRES y socializar los resultados a las áreas involucradas para la generación de planes de mejoramiento.</t>
  </si>
  <si>
    <t>Implementar las recomendaciones generadas por CIDCCA bajo ajustes razonables al punto de Atención al Ciudadano y Correspondencia</t>
  </si>
  <si>
    <t xml:space="preserve">Informe semestral de acceso a información pública PQRS como lo establece la Ley 1474 de 2011. </t>
  </si>
  <si>
    <t>Consolidar la información de la atención de Quejas, Peticiones, Reclamos y Sugerencias y elaborar informes trimestrales.</t>
  </si>
  <si>
    <t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t>
  </si>
  <si>
    <t>Evaluar bimensualmente un promedio de 30 respuestas a PQRSD y presentar recomendaciones a las dependencias competentes</t>
  </si>
  <si>
    <t>Participar en la Ferias del Servicio al Ciudadano del PNSC en las que la entidad decida asistir</t>
  </si>
  <si>
    <t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t>
  </si>
  <si>
    <t>Informes trimestrales de PQRS presentado a la OCI de la Entidad</t>
  </si>
  <si>
    <t># Informes semestrales de acceso a información pública PQRS elaborados</t>
  </si>
  <si>
    <t xml:space="preserve">Cambio de jurisdicción de laboral a administrativa para resolver conflictos judiciales con la ADRES.
</t>
  </si>
  <si>
    <t xml:space="preserve">Ajustes normativos en cuanto a la no aplicación de intereses de mora en los pagos derivados de sentencias judiciales por recobros y reclamaciones .
</t>
  </si>
  <si>
    <t>Reporte Trimestral del Avance del Plan de Acción</t>
  </si>
  <si>
    <t>Realizar las auditorías internas y otros informes, de acuerdo a lo programado para la vigencia en el Plan Anual Auditorias</t>
  </si>
  <si>
    <t>Entrega de Informes de Evaluación y Seguimiento de los Requerimientos Legales Internos en el marco de la normatividad vigente</t>
  </si>
  <si>
    <t>Dar respuesta a los Requerimientos Legales Internos en el marco de la normatividad vigente</t>
  </si>
  <si>
    <t>Entrega de Informes de Evaluación y Seguimiento de los Requerimientos Legales Externos en el marco de la normatividad vigente</t>
  </si>
  <si>
    <t>Seguimientos al Plan de Mejoramiento suscrito con la CGR</t>
  </si>
  <si>
    <t>Boletines de Autocontrol con mensajes o actividades de promoción del  autocontrol para los funcionarios de ADRES.</t>
  </si>
  <si>
    <t>Dar respuesta a los Requerimientos Legales Externos en el marco de la normatividad vigente</t>
  </si>
  <si>
    <t>Comunicar a través de Boletines informativos temas de autocontrol y fomentar la cultura del autocontrol en la ADRES.</t>
  </si>
  <si>
    <t>Apoyo técnico para respuestas a PQRSD relacionadas con BDUA</t>
  </si>
  <si>
    <t xml:space="preserve">Servicios de Mesa de Ayuda </t>
  </si>
  <si>
    <t>Proceso de Compensación ejecutado</t>
  </si>
  <si>
    <t>Ejecutar los procesos de liquidación y reconocimiento de la UPC de los afiliados al régimen subsidiado.</t>
  </si>
  <si>
    <t>Liquidación y reconocimiento de la UPC de los Afiliados del Régimen Subsidiado</t>
  </si>
  <si>
    <t>Unidad</t>
  </si>
  <si>
    <t xml:space="preserve">Ejecutar los procesos de liquidación y reconocimiento de licencias de maternidad y paternidad. </t>
  </si>
  <si>
    <t xml:space="preserve">Liquidación y reconocimiento de licencias de maternidad y paternidad </t>
  </si>
  <si>
    <t xml:space="preserve"># Procesos de LMA ejecutados </t>
  </si>
  <si>
    <t xml:space="preserve">Desarrollar auditorías a los procesos de liquidación y reconocimiento de UPC de los afiliados al régimen contributivo y subsidiado. </t>
  </si>
  <si>
    <t>Informes de auditoría de los procesos de liquidación y reconocimiento de UPC de los afiliados al régimen contributivo y subsidiado</t>
  </si>
  <si>
    <t># Informes de auditoría elaborados</t>
  </si>
  <si>
    <t>Devoluciones económicas REX</t>
  </si>
  <si>
    <t># Solicitudes de devolución de aportes tramitadas / # Solicitudes de devolución de aportes radicadas</t>
  </si>
  <si>
    <t># Procesos optimizados</t>
  </si>
  <si>
    <t>Proceso de saneamiento de aportes ejecutado</t>
  </si>
  <si>
    <t>Controles de los procesos de liquidación y reconocimiento de UPC y de prestaciones económicas verificados y ajustados</t>
  </si>
  <si>
    <t>Propiciar la gestión y el análisis de la información de la prescripción, suministro, de recobros, reclamaciones y del aseguramiento en salud, para contribuir con la adopción de mecanismos de control y la formulación de políticas públicas.</t>
  </si>
  <si>
    <t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t>
  </si>
  <si>
    <t>Flujos de correspondencia, que incluya impresión de stickers, firma digital de documentos, estampado cronológico, reconocimiento OCR e integración con los flujos de PQRSD y Tutelas</t>
  </si>
  <si>
    <t>Servicio de documentación de los servicios TI y Sistemas de Información</t>
  </si>
  <si>
    <t>Flujos de correspondencia implementados con el cumplimiento de requisitos / Flujos de correspondencia requeridos</t>
  </si>
  <si>
    <t xml:space="preserve">Unidad  </t>
  </si>
  <si>
    <t>Comunicaciones de ordenación del gasto resultantes del proceso de giro previo</t>
  </si>
  <si>
    <t>Comunicaciones de ordenación del gasto resultantes del proceso de pagos de los paquetes de recobros cuyo trámite de auditoria haya culminado</t>
  </si>
  <si>
    <t>Correos electrónicos de solicitud de publicación del giro por recobros</t>
  </si>
  <si>
    <t>Comunicaciones de ordenación del gasto resultantes del proceso de pagos de los paquetes de reclamaciones cuyo trámite de auditoria haya culminado</t>
  </si>
  <si>
    <t>Correos electrónicos de solicitud de publicación del giro por reclamaciones</t>
  </si>
  <si>
    <t>Ordenar el giro previo a favor de las entidades recobrantes y proveedores de servicios y tecnologías no incluidas en el PB con cargo a la UPC</t>
  </si>
  <si>
    <t>Ordenar el pago de los paquetes de recobros cuyo trámite de auditoría haya culminado, para el trámite de reconocimiento y pago por parte de ADRES</t>
  </si>
  <si>
    <t xml:space="preserve">Solicitar la publicación del los giros ordenados por recobros </t>
  </si>
  <si>
    <t>Ordenar el pago de los paquetes de reclamaciones cuyo trámite de auditoría haya culminado, para el trámite de reconocimiento y pago por parte de ADRES</t>
  </si>
  <si>
    <t>Solicitar la publicación del los giros ordenados por reclamaciones</t>
  </si>
  <si>
    <t xml:space="preserve"># Procesos de liquidación y reconocimiento de licencias de maternidad y paternidad ejecutados </t>
  </si>
  <si>
    <t># Apoyos técnicos entregados a la OAJ / # apoyos técnicos resueltos por la Dirección de Tecnología</t>
  </si>
  <si>
    <t xml:space="preserve"># Comunicaciones de ordenación de gasto del giro previo </t>
  </si>
  <si>
    <t># Ordenaciones realizadas de paquetes de recobros MYT0102 con resultado de auditoría culminado/ # paquetes MYT0102 cuyo tramite de auditoria haya culminado</t>
  </si>
  <si>
    <t># Ordenaciones realizadas de paquetes de recobros MYT04 con resultado de auditoría culminado/ # paquetes MYT04 cuyo tramite de auditoria haya culminado</t>
  </si>
  <si>
    <t># Solicitudes de publicación de giros por recobros / # ordenaciones de giros por recobros</t>
  </si>
  <si>
    <t># Ordenaciones de paquetes de reclamaciones con resultado de auditoría culminado / # paquetes cuyo tramite de auditoría haya culminado</t>
  </si>
  <si>
    <t># Solicitudes de publicación de giros por reclamaciones / # ordenaciones de giros por reclamaciones</t>
  </si>
  <si>
    <t># Requerimientos atendidos / # requerimientos recibidos</t>
  </si>
  <si>
    <t># Procesos de saneamiento de aportes ejecutados / # procesos de saneamiento de aportes programados en el cronograma</t>
  </si>
  <si>
    <t># Controles verificados y ajustados / # controles con ajuste requerido</t>
  </si>
  <si>
    <t># Procesos de compensación ejecutados / # procesos de compensación programados en el cronograma</t>
  </si>
  <si>
    <t># Solicitudes de prestaciones económicas tramitadas / # solicitudes de prestaciones económicas radicadas</t>
  </si>
  <si>
    <t># Informes trimestrales reportados</t>
  </si>
  <si>
    <t># Recomendaciones realizadas / # PQRSD evaluadas</t>
  </si>
  <si>
    <t># Encuestas evaluadas como excelente / # encuestas realizadas</t>
  </si>
  <si>
    <t># Informes trimestrales elaborados y socializado</t>
  </si>
  <si>
    <t># Informes sobre servicios técnicos para realizar análisis de vulnerabilidades, Ethical Hacking y pruebas de Ingeniería Social adquiridos</t>
  </si>
  <si>
    <t># Manuales documentados/ # manuales requeridos</t>
  </si>
  <si>
    <t>Realizar los informes trimestrales de satisfacción a los servicios prestados por la entidad por el canal presencial y presentar las recomendaciones a las áreas de la entidad.</t>
  </si>
  <si>
    <t>Servicios, infraestructura, Sistemas de información migrados (Transición) a IPV6 y compatibilidad con IPV4</t>
  </si>
  <si>
    <t>(Servicios, infraestructura, Sistemas de información) migrados a IPV6 / (Servicios, infraestructura, Sistemas de información) compatibles a migración IPV6</t>
  </si>
  <si>
    <t>Informe sobre servicios técnicos para realizar análisis de vulnerabilidades, ethical Hacking y pruebas de Ingeniería Social adquiridos</t>
  </si>
  <si>
    <t>Procesos optimizados mediante desarrollos o ajustes tecnológicos</t>
  </si>
  <si>
    <t>Cobro efectivo de las acreencias por todo concepto a favor de la Administradora de los Recursos del Sistema General de Seguridad Social en Salud – ADRES.</t>
  </si>
  <si>
    <t>Realizar periodicamente depuración de cartera confome a las normas contables aplicables</t>
  </si>
  <si>
    <t>Sitio Web de la ADRES diseñado y en funcionamiento</t>
  </si>
  <si>
    <t xml:space="preserve">Unidad    </t>
  </si>
  <si>
    <t># Sitios Web de la ADRES diseñado y en funcionamiento</t>
  </si>
  <si>
    <t>Informe mensual de los contenidos digitales de la ADRES</t>
  </si>
  <si>
    <t># Informes de administración de contenidos digitales de la ADRES presentados</t>
  </si>
  <si>
    <t>Correos electrónicos con el monitoreo de noticias</t>
  </si>
  <si>
    <t># Informes e audiencia pública de rendición de cuentras</t>
  </si>
  <si>
    <t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t>
  </si>
  <si>
    <t>Recursos de casación y representación judicial</t>
  </si>
  <si>
    <t>(# argumentos pertinentes X recursos presentados) / (# argumentos totales X procesos entregados)</t>
  </si>
  <si>
    <t>Asesorar y ejercer la representación judicial dentro del proceso instaurado por el CONSORCIO AUDIADRES 2020 contra la ADRES</t>
  </si>
  <si>
    <t>Contestación de las demandas</t>
  </si>
  <si>
    <t># Contestaciones de demanda realizadas</t>
  </si>
  <si>
    <t># Autos notificados por estado / # autos informados por el contratista</t>
  </si>
  <si>
    <t>Revisión, análisis y liquidación de sentencias condenatorias</t>
  </si>
  <si>
    <t>Entrega de la provisión de contingencias judiciales al Grupo de Gestión Contable y Control de Recursos ET en la fecha pactada</t>
  </si>
  <si>
    <t>Tiempo (días)</t>
  </si>
  <si>
    <t>Fecha de entrega real de la provisión de contingencias judiciales durante el trimestre - Fecha de entrega pactada con el Grupo de Gestión Contable y Control de Recursos ET</t>
  </si>
  <si>
    <t>Procesos radicados en Ekogui</t>
  </si>
  <si>
    <t>Intervención en los procesos e investigaciones penales</t>
  </si>
  <si>
    <t xml:space="preserve">Ejercer la representación prejudicial y  judicial en los procesos en que sea parte la  – ADRES </t>
  </si>
  <si>
    <t># Fichas técnicas demandas próximas a audiencia inicial / # audiencias iniciales</t>
  </si>
  <si>
    <t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t>
  </si>
  <si>
    <t>Respuestas a reclamaciones</t>
  </si>
  <si>
    <t xml:space="preserve">Apoyar a la Oficina Asesora Jurídica en las actividades relacionadas con el ejercicio de las funciones de la Secretaría Técnica  del Comité de Conciliación;  y en las actividades propias de dicho organismo en el Ekogui. </t>
  </si>
  <si>
    <t># Actas debidamente firmadas / # sesiones del Comité de Conciliación</t>
  </si>
  <si>
    <t>Apoyo a las actividades administrativas y operativas  requeridas por el Grupo de Representación Judicial</t>
  </si>
  <si>
    <t xml:space="preserve">Reparto </t>
  </si>
  <si>
    <t># asignaciones realizadas / # de radicados de correspondencia</t>
  </si>
  <si>
    <t>Poderes</t>
  </si>
  <si>
    <t># Poderes elaborados / # demandas asignadas a los apoderados</t>
  </si>
  <si>
    <t># Ordenes Giradas / # Ordenes solicitadas</t>
  </si>
  <si>
    <t># Estados Financieros reportados a entes de control  / # Estados Financieros solicitados por entes de control</t>
  </si>
  <si>
    <t>Reportar Estados Financieros</t>
  </si>
  <si>
    <t>Informes de Portafolio</t>
  </si>
  <si>
    <t>Realizar informes de portafolio</t>
  </si>
  <si>
    <t>Tramitar Ordenes de Giro</t>
  </si>
  <si>
    <t>Tablas de Retención Documental - TRD actualizadas y aprobadas</t>
  </si>
  <si>
    <t># TRD actualizadas y aprobadas / # de TRD generadas y aprobadas en la vigencia 2018</t>
  </si>
  <si>
    <t xml:space="preserve">Tramitar las acciones constitucionales y demás asuntos derivados de éstas, que se instauren contra la Administradora de los Recursos del Sistema General de Seguridad Social en Salud - ADRES o contra el entonces FOSYGA. </t>
  </si>
  <si>
    <t># Acciones constitucionales tramitadas Oportunamente / # Acciones constitucionales  radicadas que requieren Trámite</t>
  </si>
  <si>
    <t xml:space="preserve">Atender las solicitudes de informes derivadas de acciones constitucionales </t>
  </si>
  <si>
    <t>Adelantar acercamientos con altos organismos de rama judicial con el objeto de reducir el volumen de tutelas que recibe la entidad</t>
  </si>
  <si>
    <t>Documentos de acercamiento con la rama judicial (Comunicaciones o actas de reuniones o actos administrativos)</t>
  </si>
  <si>
    <t># Documentos de acercamiento con la rama judicial</t>
  </si>
  <si>
    <t>Actas de las audiencias, memoriales y
providencias judiciales que se generen en la ejecución de las actividades de defensa de los intereses de la entidad</t>
  </si>
  <si>
    <t>Valor pagado/valor programado</t>
  </si>
  <si>
    <t>Informes de supervisión</t>
  </si>
  <si>
    <t># Informes de supervisión presentados</t>
  </si>
  <si>
    <t>Participación de la ADRES en ferias de Servicio al Ciudadano programadas por el DNP-PNSC  y promocionar los servicios y realizar trámites de la Entidad</t>
  </si>
  <si>
    <t># Ferias de servicio al ciudadano en las que ADRES participó / # Ferias de servicio al ciudadano programadas por el DNP-PNSC de interés para la ADRES</t>
  </si>
  <si>
    <t>Recomendaciones implementadas</t>
  </si>
  <si>
    <t># Recomendaciones implementadas  / # recomendaciones aprobadas</t>
  </si>
  <si>
    <t>Conceptos jurídicos</t>
  </si>
  <si>
    <t>Remitir comunicaciones a los terceros deudores informándoles lo adeudado a la ADRES</t>
  </si>
  <si>
    <t>Comunicaciones enviadas</t>
  </si>
  <si>
    <t xml:space="preserve">Unidad   </t>
  </si>
  <si>
    <t xml:space="preserve"># Resoluciones que ordenan el cobro </t>
  </si>
  <si>
    <t># Comunicaciones enviadas</t>
  </si>
  <si>
    <t>Actos Administrativos mediante los cuales se ordena la depuración de reclamaciones y los estados financieros de la entidad</t>
  </si>
  <si>
    <t># Actos Administrativos proferidos / Universo de reclamaciones</t>
  </si>
  <si>
    <t>Conciliar con el Grupo de Tesorería de la DGRFS los pagos realizados por los terceros deudores con ocasión de los acuerdos de pago</t>
  </si>
  <si>
    <t>Pagos registrados en el SII PRE Procesos de repetición</t>
  </si>
  <si>
    <t># Pagos registrados en SII PRE / # pagos realizados y conciliados</t>
  </si>
  <si>
    <t>Pago de la cartera vendida a CISA S.A de resoluciones ejecutoriadas con mas de 180 días</t>
  </si>
  <si>
    <t xml:space="preserve"># Reclamaciones Vendidas contenidas en actos administrativos ejecutoriados con mora mayor a 180 días / # Reclamaciones contenidas actos administrativos ejecutoriados con mora mayor a 180 días </t>
  </si>
  <si>
    <t xml:space="preserve">Monto pagado por CISA S.A / Monto de cartera vendida </t>
  </si>
  <si>
    <t>Otro sí al convenio especificando las necesidades y acceso a la información</t>
  </si>
  <si>
    <t># Otro si suscrtos</t>
  </si>
  <si>
    <t>Estudiar el convenio 370 del 2015 suscrito con el Ministerio de Transporte  y adelantar las gestiones que correspondan para que se amplíen los criterios de acceso a la información a la plataforma del RUNT</t>
  </si>
  <si>
    <t>Convenios o contratos interadministrativos</t>
  </si>
  <si>
    <t>Adelantar acercamientos con entidades del estado tales como la RNEC en aras de acceder a la informacion de los terceros deudores</t>
  </si>
  <si>
    <t>Plan Institucional de Capacitación</t>
  </si>
  <si>
    <t>Profesiograma elaborado</t>
  </si>
  <si>
    <t># Profesiogramas elaborados</t>
  </si>
  <si>
    <t>Elementos ergonómicos adquiridos</t>
  </si>
  <si>
    <t># Elementos ergonómicos adquiridos/ # elementos ergonómicos requeridos</t>
  </si>
  <si>
    <t xml:space="preserve">Plan de Trabajo Anual del Sistema de Seguridad y Salud en el Trabajo </t>
  </si>
  <si>
    <t># Estudios ambientales y ergonómicos realizados</t>
  </si>
  <si>
    <t>Realizar estudios ambientales y ergonómicos en salud ocupacional</t>
  </si>
  <si>
    <t>Plan Anticorrupción y de Atención al Ciudadano
Plan de Tratamiento de Riesgos de Seguridad y Privacidad de la Información
Plan de Seguridad y Privacidad de la Información</t>
  </si>
  <si>
    <t>Implementación de un módulo tecnológico en el CRM como herramienta de medición de oportunidad de respuestas a PQRSD.</t>
  </si>
  <si>
    <t>Política aprobada y publicada en la página Web</t>
  </si>
  <si>
    <t>Jornada de capacitación sobre las características y generalidades de información, que puede ser considerada como dato abierto.</t>
  </si>
  <si>
    <t>Actualizar de manera colaborativa la Política del Sistema Integrado de Administración de Riesgos de la ADRES.</t>
  </si>
  <si>
    <t>Capacitar a los funcionarios sobre las características y generalidades de información, que puede ser considerada como dato abierto.</t>
  </si>
  <si>
    <t># Módulos tecnológicos en el CRM como herramienta de medición de oportunidad de respuestas a PQRSD implementados.</t>
  </si>
  <si>
    <t># Políticas aprobadas y publicadas en la página Web</t>
  </si>
  <si>
    <t># Jornadas de capacitación realizadas</t>
  </si>
  <si>
    <t>Autodiagnóstico del Modelo de Seguridad y Privacidad Revisado</t>
  </si>
  <si>
    <t>Políticas General y Específicas de Seguridad y Privacidad de la Información</t>
  </si>
  <si>
    <t>Procedimientos relacionados con Seguridad de la Información</t>
  </si>
  <si>
    <t>Realizar evaluación del autodiagnóstico del Modelos de Seguridad y Privacidad de la Información - MSPI 1 vez por semestre</t>
  </si>
  <si>
    <t>Definir y aprobar las políticas de Seguridad que soportan el MSPI</t>
  </si>
  <si>
    <t>Elaborar y aprobar de los procedimientos relacionados con Seguridad de la Información que corresponden por competencias  directamente a la DGTIC.</t>
  </si>
  <si>
    <t># Políticas aprobadas mediante acto administrativo o equivalente</t>
  </si>
  <si>
    <t xml:space="preserve"># Procedimientos aprobados </t>
  </si>
  <si>
    <t>Campaña de sensibilización en Seguridad y Privacidad de la Información</t>
  </si>
  <si>
    <t>Jornadas de capacitación frente a temas de Seguridad y Privacidad de la Información</t>
  </si>
  <si>
    <t>Realizar campaña de sensibilización en Seguridad y Privacidad de la Información para Servidores Públicos y Contratistas</t>
  </si>
  <si>
    <t>Realizar jornadas de Capacitación en Seguridad y Privacidad de la Información para Servidores Públicos y Contratistas</t>
  </si>
  <si>
    <t xml:space="preserve"># Campañas de sensibilización en Seguridad y Privacidad de la Información </t>
  </si>
  <si>
    <t xml:space="preserve"># Jornadas de Capacitación en Seguridad y Privacidad de la Información para Servidores Públicos y Contratistas </t>
  </si>
  <si>
    <t>Plan de Seguridad y Privacidad de la Información
Plan de Acción</t>
  </si>
  <si>
    <t># Riesgos actualizados en el mapa en el periodo / # Total de Riesgos en el periodo</t>
  </si>
  <si>
    <t>Acto Administrativo que formaliza para ADRES la actualización de la Política de Administración de Riesgos</t>
  </si>
  <si>
    <t>Actualiza y formalizar la Política del Sistema Integrado de Administración de Riesgos de la ADRES.</t>
  </si>
  <si>
    <t># Actos administrativos de formalización de la política</t>
  </si>
  <si>
    <t>Publicación y Socialización de la versión actualizada de la Política del Sistema Integrado de Administración de Riesgos de la ADRES.</t>
  </si>
  <si>
    <t>Política publicada en página web.</t>
  </si>
  <si>
    <t># Políticas publicadas en página web.</t>
  </si>
  <si>
    <t># Jornadas de socialización realizadas</t>
  </si>
  <si>
    <t>Jornadas de socialización de la Política actualizada a funcionarios y contratistas</t>
  </si>
  <si>
    <t>Mapa de riesgos actalizado, publicado y socializado</t>
  </si>
  <si>
    <t># Mapas de riesgos publicados en página web en el periodo / # Mapas de riesgos actualizados en el periodo</t>
  </si>
  <si>
    <t>Jornadas de socialización de Mapa de Riesgos actualizado a funcionarios y contratistas</t>
  </si>
  <si>
    <t>Disposición de instrumento en página web, con el fin de que la ciudadanía y partes interesadas realicen observaciones, recomendaciones y comentarios al Mapa de Riesgos Operativos, de Corrupción y de Seguridad Digital actualizado y al Plan de Acción</t>
  </si>
  <si>
    <t>Informe consolidado de observaciones, recomendaciones y comentarios al Mapa de Riesgos y al Plan de Acción</t>
  </si>
  <si>
    <t># lnformes al Mapa de Riesgos y al Plan de Acción</t>
  </si>
  <si>
    <t>Informes de seguimiento a los Mapas de Riesgos con corte 30 de abril, 31 de agosto y 31 de diciembre</t>
  </si>
  <si>
    <t>Realizar seguimiento al Mapa de Riesgos Operativos, de Corrupción y de Seguridad Digital y a la efectividad de los controles</t>
  </si>
  <si>
    <t># Informes de seguimiento a los Mapas de Riesgos</t>
  </si>
  <si>
    <t>Organizar la publicación de la información sobre la gestión de la entidad para proporcionar información relevante a los grupos de interés</t>
  </si>
  <si>
    <t># Secciones de publicación de información habilitadas</t>
  </si>
  <si>
    <t>Sección de publicación de información habilitada en el sitio de transparencia de la página Web</t>
  </si>
  <si>
    <t>Elaborar y publicar el informe de gestión de la entidad vigencia 2018</t>
  </si>
  <si>
    <t>Informe de gestión de la entidad vigencia 2018 publicado</t>
  </si>
  <si>
    <t># Informes de gestión publicados</t>
  </si>
  <si>
    <t>Autoevaluar el cumplimiento de la estrategia de rendición de cuentas implementada por la entidad.</t>
  </si>
  <si>
    <t>Informe de resultados de la estrategia de rendición de cuentas publicado en página web de la entidad.</t>
  </si>
  <si>
    <t># Informes de resultados de la estrategia de rendición de cuentas publicados</t>
  </si>
  <si>
    <t xml:space="preserve">Articular la publicación de información mínima requerida por la Ley 1712 de 2014 en página web </t>
  </si>
  <si>
    <t>Solicitudes de publicación de información a las dependencias</t>
  </si>
  <si>
    <t># Solicitudes realizadas a las dependencias / # solicitudes requeridas</t>
  </si>
  <si>
    <t>Plan estratégico cuatrienal aprobado</t>
  </si>
  <si>
    <t># Planes estratégicos cuatrienales aprobados</t>
  </si>
  <si>
    <t>Formular un plan estratégico cuatrienal de acuerdo con el Plan Nacional de Desarrollo vigente</t>
  </si>
  <si>
    <t>Implementar el SARLAFT</t>
  </si>
  <si>
    <t>SARLAFT implementado</t>
  </si>
  <si>
    <t># Actividades ejecutadas / # actividades programadas</t>
  </si>
  <si>
    <t>SARL, SARC y SARM implementados</t>
  </si>
  <si>
    <t>Apoyar la definición e implementación del Plan de Continuidad del Negocio</t>
  </si>
  <si>
    <t>Plan de Continuidad del negocio implementado</t>
  </si>
  <si>
    <t># procesos radicados en Ekogui / # procesos asignados a los apoderados</t>
  </si>
  <si>
    <t>11500-1-1-1-1</t>
  </si>
  <si>
    <t>11500-1-1-2</t>
  </si>
  <si>
    <t>11500-1-1-2-1</t>
  </si>
  <si>
    <t>11500-1-1-3</t>
  </si>
  <si>
    <t>11500-1-1-3-1</t>
  </si>
  <si>
    <t>11500-1-1-4</t>
  </si>
  <si>
    <t>11500-1-1-4-1</t>
  </si>
  <si>
    <t>11600-1-1-1-1</t>
  </si>
  <si>
    <t>11600-1-1-2</t>
  </si>
  <si>
    <t>11600-1-1-2-1</t>
  </si>
  <si>
    <t>11600-2-6</t>
  </si>
  <si>
    <t>11600-2-6-1</t>
  </si>
  <si>
    <t>11600-2-11</t>
  </si>
  <si>
    <t>11600-2-11-1</t>
  </si>
  <si>
    <t>11600-2-13</t>
  </si>
  <si>
    <t>11600-2-13-1</t>
  </si>
  <si>
    <t>11600-2-15</t>
  </si>
  <si>
    <t>11600-2-15-1</t>
  </si>
  <si>
    <t>11600-2-16</t>
  </si>
  <si>
    <t>11600-2-16-1</t>
  </si>
  <si>
    <t>11500-1-1-8</t>
  </si>
  <si>
    <t>11500-1-1-5</t>
  </si>
  <si>
    <t>11500-1-1-6</t>
  </si>
  <si>
    <t>11500-1-1-6-1</t>
  </si>
  <si>
    <t>11500-1-1-5-1</t>
  </si>
  <si>
    <t>11500-1-1-7</t>
  </si>
  <si>
    <t>11500-1-1-8-1</t>
  </si>
  <si>
    <t>11500-1-1-7-1</t>
  </si>
  <si>
    <t>11900-1-2</t>
  </si>
  <si>
    <t>11900-1-2-1</t>
  </si>
  <si>
    <t>11900-1-3</t>
  </si>
  <si>
    <t>11900-1-4</t>
  </si>
  <si>
    <t>11900-1-5</t>
  </si>
  <si>
    <t>11900-1-5-1</t>
  </si>
  <si>
    <t>11900-1-4-1</t>
  </si>
  <si>
    <t>11900-1-4-2</t>
  </si>
  <si>
    <t>11900-1-6</t>
  </si>
  <si>
    <t>11900-1-6-1</t>
  </si>
  <si>
    <t>11900-1-7</t>
  </si>
  <si>
    <t>11900-1-7-1</t>
  </si>
  <si>
    <t>11900-1-7-2</t>
  </si>
  <si>
    <t>Informe de alternativas para optimizar y sistematizar el proceso de auditoria integral</t>
  </si>
  <si>
    <t>Optimizar y sistematizar el proceso de auditoría integral en salud, jurídica y financiera de recbros y reclamaciones</t>
  </si>
  <si>
    <t>11500-1-1-5-2</t>
  </si>
  <si>
    <t>Organizar, digitalizar y transferir el archivo documental de gestión correspondiente al periodo comprendido entre agosto de 2017 y agosto de 2018, ubicado en las instalaciones de la ADRES</t>
  </si>
  <si>
    <t xml:space="preserve">Archivo documental transferido al custodio final </t>
  </si>
  <si>
    <t>Actualizar las TRD y someterlas a aprobación del Comité Institucional de Gestión y Desempeño</t>
  </si>
  <si>
    <t>Realizar los estudios técnicos, de mercado y económicos para la valoración documental</t>
  </si>
  <si>
    <t>Estudios técnicos, de mercado y económicos para la valoración documental</t>
  </si>
  <si>
    <t>Definir la política de cero papel y someterla a aprobación del Comité Institucional de Gestión y Desempeño</t>
  </si>
  <si>
    <t>Definir la política y los indicadores de gestión ambiental y someterlos a aprobación del Comité Institucional de Desarrollo Administrativo</t>
  </si>
  <si>
    <t>Revisar los formatos de los procesos a cargo de la Dirección Administrativa y Financiera para determinar su conveniencia</t>
  </si>
  <si>
    <t>Poner en funcionamiento de un digiturno, de acuerdo a las especificaciones técnicas definidas por ADRES y evaluación satisfacción usuarios</t>
  </si>
  <si>
    <t>Digiturno puesto a disposición de los ciudadanos que acuden al punto de atención presencial de la ADRES</t>
  </si>
  <si>
    <t># Digiturnos puestos en funcionamiento</t>
  </si>
  <si>
    <t>Brindar atención, respuesta inmediata, seguimiento a solicitudes de los ciudadanos, empresas y servidores públicos sobre los tramites y servicios de la ADRES y para la ejecución de Campañas informativas</t>
  </si>
  <si>
    <t>Plan Anticorrupción y de Atención al Ciudadano
Plan Institucional de Capacitación</t>
  </si>
  <si>
    <t xml:space="preserve"># Funcionarios que recibieron la información </t>
  </si>
  <si>
    <t># Mesas de trabajo en las que ADRES participó / # mesas de trabajo convocadas</t>
  </si>
  <si>
    <t>Seguimiento a la calidad y lenguaje claro de las respuestas dadas por los funcionarios a las PQRSD radicadas en la Entidad y presentar recomendaciones a las áreas competentes.</t>
  </si>
  <si>
    <t>11900-1-8</t>
  </si>
  <si>
    <t>11900-1-9</t>
  </si>
  <si>
    <t>11900-1-10</t>
  </si>
  <si>
    <t>11900-1-10-1</t>
  </si>
  <si>
    <t>11900-1-10-2</t>
  </si>
  <si>
    <t>11900-1-10-3</t>
  </si>
  <si>
    <t>11900-1-8-1</t>
  </si>
  <si>
    <t>11900-1-9-1</t>
  </si>
  <si>
    <t>11900-1-11</t>
  </si>
  <si>
    <t>11900-1-11-1</t>
  </si>
  <si>
    <t>11900-1-12</t>
  </si>
  <si>
    <t>11900-1-13</t>
  </si>
  <si>
    <t>11900-1-13-1</t>
  </si>
  <si>
    <t>11900-1-13-2</t>
  </si>
  <si>
    <t>11900-1-14</t>
  </si>
  <si>
    <t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t>
  </si>
  <si>
    <t>11900-1-3-1</t>
  </si>
  <si>
    <t>2. Salud pública para la transformación de la calidad de vida con deberes y derechos</t>
  </si>
  <si>
    <t>1.  Alcanzar la eficiencia del sector, optimizando los recursos disponibles y generando nuevos con el aporte de todos</t>
  </si>
  <si>
    <t xml:space="preserve">2.1 Liderar las acciones intersectoriales para la promoción de políticas saludables.
</t>
  </si>
  <si>
    <t xml:space="preserve">1.1  Establecer un acuerdo de punto final para determinar el valor de la cartera y las alternativas de reconocimiento.
</t>
  </si>
  <si>
    <t xml:space="preserve">1.2 Hacer más eficiente el gasto en salud a través de la actualización del plan de beneficios (PBS) y otras medidas que hagan más eficiente el gasto no PBS. </t>
  </si>
  <si>
    <t xml:space="preserve">N.A
</t>
  </si>
  <si>
    <t>Actualizar el manual de la Política de Servicio al Ciudadano con el propósito de orientar la gestión al interior de la entidad y socializarlo en los programas de Inducción y Reinducción de la ADRES</t>
  </si>
  <si>
    <t># Manuales de Política de Servicio al Ciudadano actualizados</t>
  </si>
  <si>
    <t>Manual  de la Política de Servicio al Ciudadano actualizado para mejorar los estándares de servicio al interior de la Entidad</t>
  </si>
  <si>
    <t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t>
  </si>
  <si>
    <t>Información difundida a los funcionarios sobre servicio al ciudadano, tramites, servicios y OPAS de la entidad.</t>
  </si>
  <si>
    <t># Cajas Transferidas por trimestre</t>
  </si>
  <si>
    <t># Estudios técnicos, de mercado y económicos para la valoración documental realizados</t>
  </si>
  <si>
    <t>Informe de Politica y los indicadores de gestión ambiental y someterlos a aprobación del Comité Institucional de Gestión y Desempeño</t>
  </si>
  <si>
    <t>Informe de Politica de "Cero papel" para aprobación del Comite Institucional de Gestión y Desempeño</t>
  </si>
  <si>
    <t># Informes de Politica y los indicadores de gestión ambiental para aprobación del Comité Institucional de Gestión y Desempeño</t>
  </si>
  <si>
    <t># Informes finales de la Politica de "Cero papel" para aprobación del Comite Institucional de Gestión y Desempeño</t>
  </si>
  <si>
    <t>Actualizar las bases de información sobre la gestión del cobro coactivo</t>
  </si>
  <si>
    <t>Bases de información actualizadas</t>
  </si>
  <si>
    <t># Actos administrativos y actuaciones actualizados en las bases de información / # expedientes entregados en reparto</t>
  </si>
  <si>
    <t>11900-1-1-1-1</t>
  </si>
  <si>
    <t>11900-1-1-2</t>
  </si>
  <si>
    <t>11900-1-1-2-1</t>
  </si>
  <si>
    <t>11900-1-1-3</t>
  </si>
  <si>
    <t>11900-1-1-3-1</t>
  </si>
  <si>
    <t>11900-1-15</t>
  </si>
  <si>
    <t>11900-1-15-1</t>
  </si>
  <si>
    <t>11900-1-16</t>
  </si>
  <si>
    <t>11900-1-17</t>
  </si>
  <si>
    <t>11900-1-17-1</t>
  </si>
  <si>
    <t>11900-1-18</t>
  </si>
  <si>
    <t>11900-1-18-1</t>
  </si>
  <si>
    <t>Diseñar, desarrollar, implementar  y  dar soporte técnico al nuevo portal web e intranet de la ADRES bajo la plataforma Microsoft SharePoint</t>
  </si>
  <si>
    <t>11200-1-2</t>
  </si>
  <si>
    <t>11200-1-5</t>
  </si>
  <si>
    <t>11200-1-2-1</t>
  </si>
  <si>
    <t>11200-1-3</t>
  </si>
  <si>
    <t>11200-1-3-1</t>
  </si>
  <si>
    <t>Realizar piezas audiovisuales para la audiencia pública de rendición de cuentas de la ADRES, así como su cubrimiento y transmisión de video en línea</t>
  </si>
  <si>
    <t>Plan de Acción
Plan Anticorrupción y de Atención al Ciudadano</t>
  </si>
  <si>
    <t>Informe de audiencia pública de rendición de cuentas</t>
  </si>
  <si>
    <t>11200-1-4</t>
  </si>
  <si>
    <t>11200-1-4-1</t>
  </si>
  <si>
    <t>11200-1-5-1</t>
  </si>
  <si>
    <t>Matriz de requisitos legales actualizada</t>
  </si>
  <si>
    <t xml:space="preserve"> Documentos del SG-SST actualizados</t>
  </si>
  <si>
    <t>Reuniones - Inspecciones - Acompañamiento y seguimiento en el desarrollo del Comité paritario de seguridad y Salud en el trabajo</t>
  </si>
  <si>
    <t>Informe de la evaluación de cumplimiento del SG-SST de proveedores y contratistas "de personería jurídica"</t>
  </si>
  <si>
    <t>Informe de la auditoria interna del SG-SST</t>
  </si>
  <si>
    <t>Plan de Trabajo Anual del Sistema de Seguridad y Salud en el Trabajo 
Plan Institucional de Capacitación</t>
  </si>
  <si>
    <t>Actualizar la matriz de requisitos legales</t>
  </si>
  <si>
    <t>Realizar verificación y actualización de los documentos del SG-SST según requerimientos del decreto 1072 de 2015 y Resolución 1111 de 2017.</t>
  </si>
  <si>
    <t>Realizar Reuniones - Inspecciones - Acompañamiento y seguimiento en el desarrollo del Comité paritario de seguridad y Salud en el trabajo</t>
  </si>
  <si>
    <t>Realizar evaluación de cumplimiento del SG-SST de proveedores y contratistas "de personería jurídica"</t>
  </si>
  <si>
    <t>Realizar auditoria interna del SG-SST</t>
  </si>
  <si>
    <t>Realizar plan de acción de los hallazgos generados por auditoria interna o entes de control.</t>
  </si>
  <si>
    <t xml:space="preserve">Socializar y divulgar las Políticas de SST y Prevención de alcohol y drogas a todos los servidores públicos y partes interesadas. </t>
  </si>
  <si>
    <t>Elaborar  programa de medicina preventiva y definir las actividades de intervención de la ATEL.</t>
  </si>
  <si>
    <t xml:space="preserve">Elaborar programa de orden y aseso  y definir las actividades de intervención </t>
  </si>
  <si>
    <t>Programa de medicina preventiva elaborado</t>
  </si>
  <si>
    <t>Programa de orden y aseso elaborado</t>
  </si>
  <si>
    <t>Elaborar el programa de vigilancia epidemiológicos  de riesgo Psicosocial y Biomecánico y definir las actividades de  intervención.</t>
  </si>
  <si>
    <t>Elaborar el programa de manejo de sustancias químicas (Sistema Globalmente armonizado)</t>
  </si>
  <si>
    <t>Socializar y divulgar los roles y responsabilidades a todos los servidores públicos y partes interesadas</t>
  </si>
  <si>
    <t>Divulgar el Plan de Emergencias</t>
  </si>
  <si>
    <t>Divulgar el programa de mantenimiento</t>
  </si>
  <si>
    <t>Divulgar el programa de inspecciones</t>
  </si>
  <si>
    <t>Programa de vigilancia epidemiológicos  de riesgo Psicosocial y Biomecánico elaborado</t>
  </si>
  <si>
    <t>Programa de manejo de sustancias químicas (Sistema Globalmente armonizado) elaborado</t>
  </si>
  <si>
    <t xml:space="preserve">Realizar Rendición de Cuentas  del Sistema de Seguridad y Salud en el Trabajo a todos los niveles de la Entidad </t>
  </si>
  <si>
    <t>Rendición de Cuentas del Sistema de Seguridad y Salud en el Trabajo a todos los niveles de la Entidad  realizada</t>
  </si>
  <si>
    <t>Jornada de divulgación del Plan de Emergencias realizada</t>
  </si>
  <si>
    <t>Jornada de socialización y divulgación de las Políticas de SST y Prevención de alcohol y drogas a todos los servidores públicos y partes interesadas realizada</t>
  </si>
  <si>
    <t>Jornada de socialización y divulgación de los roles y responsabilidades a todos los servidores públicos y partes interesadas realizada</t>
  </si>
  <si>
    <t>Jornada de divulgación  del programa de inspecciones  realizada</t>
  </si>
  <si>
    <t>Jornada de divulgación del programa de mantenimiento realizada</t>
  </si>
  <si>
    <t>Informes de resultado de la investigación</t>
  </si>
  <si>
    <t>Investigar los eventos de incidentes, accidentes de trabajo  y/o enfermedades laborales que se presenten</t>
  </si>
  <si>
    <t># Informes de resultado de la investigación / # eventos de incidentes, accidentes de trabajo y/o enfermedades reportados</t>
  </si>
  <si>
    <t>Plan de acción de los hallazgos generados por auditoria interna o entes de control.</t>
  </si>
  <si>
    <t># de actividades realizadas</t>
  </si>
  <si>
    <t>Informe de evaluación de los formatos de los procesos a cargo de la Dirección Administrativa y Financiera para determinar su conveniencia</t>
  </si>
  <si>
    <t># Informe de evaluación de los formatos de los procesos a cargo  de la Dirección Administrativa y Financiera de la Dirección Administrativa y Financiera para determinar su conveniencia</t>
  </si>
  <si>
    <t>11700-1-2</t>
  </si>
  <si>
    <t>11700-1-3</t>
  </si>
  <si>
    <t>11700-1-4</t>
  </si>
  <si>
    <t>11700-1-5</t>
  </si>
  <si>
    <t>11700-1-6</t>
  </si>
  <si>
    <t>11700-1-7</t>
  </si>
  <si>
    <t>11700-1-8</t>
  </si>
  <si>
    <t>11700-1-9</t>
  </si>
  <si>
    <t>11700-1-10</t>
  </si>
  <si>
    <t>11700-1-11</t>
  </si>
  <si>
    <t>11700-1-12</t>
  </si>
  <si>
    <t>11700-1-13</t>
  </si>
  <si>
    <t>11700-1-14</t>
  </si>
  <si>
    <t>11700-1-15</t>
  </si>
  <si>
    <t>11700-1-16</t>
  </si>
  <si>
    <t>11700-1-17</t>
  </si>
  <si>
    <t>11700-1-18</t>
  </si>
  <si>
    <t>11700-1-19</t>
  </si>
  <si>
    <t>11700-1-20</t>
  </si>
  <si>
    <t>11700-1-21</t>
  </si>
  <si>
    <t>11700-1-22</t>
  </si>
  <si>
    <t>11700-1-23</t>
  </si>
  <si>
    <t>11700-1-2-1</t>
  </si>
  <si>
    <t>11700-1-3-1</t>
  </si>
  <si>
    <t>11700-1-4-1</t>
  </si>
  <si>
    <t>11700-1-5-1</t>
  </si>
  <si>
    <t>11700-1-6-1</t>
  </si>
  <si>
    <t>11700-1-7-1</t>
  </si>
  <si>
    <t>11700-1-8-1</t>
  </si>
  <si>
    <t>11700-1-9-1</t>
  </si>
  <si>
    <t>11700-1-10-1</t>
  </si>
  <si>
    <t>11700-1-11-1</t>
  </si>
  <si>
    <t>11700-1-12-1</t>
  </si>
  <si>
    <t>11700-1-13-1</t>
  </si>
  <si>
    <t>11700-1-14-1</t>
  </si>
  <si>
    <t>11700-1-15-1</t>
  </si>
  <si>
    <t>11700-1-16-1</t>
  </si>
  <si>
    <t>11700-1-17-1</t>
  </si>
  <si>
    <t>11700-1-18-1</t>
  </si>
  <si>
    <t>11700-1-19-1</t>
  </si>
  <si>
    <t>11700-1-20-1</t>
  </si>
  <si>
    <t>11700-1-21-1</t>
  </si>
  <si>
    <t>11700-1-22-1</t>
  </si>
  <si>
    <t>11700-1-23-1</t>
  </si>
  <si>
    <t>Elaborar el profesiograma de los servidores públicos de ADRES</t>
  </si>
  <si>
    <t>Documento de estudios ambientales elaborado
Documento de estudios ergonómicos en salud ocupacional elaborado</t>
  </si>
  <si>
    <t>Poner a disposición de los funcionarios de la ADRES, elementos ergonómicos</t>
  </si>
  <si>
    <t>Capacitación de Sistema de Seguridad Social realizada</t>
  </si>
  <si>
    <t>Capacitación de Administración de personal sector publico y legislación laboral realizada</t>
  </si>
  <si>
    <t>Capacitación de Big Data realizada</t>
  </si>
  <si>
    <t>Capacitación de Finanzas, contabilidad básicas, Presupuesto Público, Gestión Presupuestal EICE realizada</t>
  </si>
  <si>
    <t>Capacitación de Estadística realizada</t>
  </si>
  <si>
    <t>Capacitación de Contratación estatal realizada</t>
  </si>
  <si>
    <t>Capacitación de Salud publica realizada</t>
  </si>
  <si>
    <t>Capacitación de Trabajo en equipo, comunicación asertiva realizada.</t>
  </si>
  <si>
    <t>Capacitación de Redacción realizada</t>
  </si>
  <si>
    <t>Capacitación de Código de Integridad realizada</t>
  </si>
  <si>
    <t>Capacitación de Sostenibilidad ambiental realizada.</t>
  </si>
  <si>
    <t>Capacitación Buen gobierno realizada</t>
  </si>
  <si>
    <t>Capacitación de Gestión documental realizada.</t>
  </si>
  <si>
    <t>Capacitación de Bilingüismo realizada</t>
  </si>
  <si>
    <t>Capacitación de Acceso a la información realizada</t>
  </si>
  <si>
    <t>Capacitación de Desarrollo territorial y nacional realizada</t>
  </si>
  <si>
    <t>Inducción realizada</t>
  </si>
  <si>
    <t>Reinducción realizada</t>
  </si>
  <si>
    <t>11700-1-24</t>
  </si>
  <si>
    <t>11700-1-25</t>
  </si>
  <si>
    <t>11700-1-26</t>
  </si>
  <si>
    <t>11700-1-24-1</t>
  </si>
  <si>
    <t>11700-1-25-1</t>
  </si>
  <si>
    <t>11700-1-26-1</t>
  </si>
  <si>
    <t>Actualizar a los funcionarios en la normatividad vigente, referente a las reglas de cada subsistema y sus interrelaciones en el sistema de seguridad social, para dar cumplimiento a la misión de la entidad</t>
  </si>
  <si>
    <t>Fortalecer los conocimientos de los funcionarios referente a los beneficios  económicos y legales al ser servidores públicos.</t>
  </si>
  <si>
    <t>Facilitar el proceso de consolidación de la información y los procesos de las áreas de la entidad que manejan volúmenes grandes de información</t>
  </si>
  <si>
    <t>Adquirir conocimientos  de acuerdo a la norma vigente que permitan establecer bases para la fundamentación de criterios y análisis en el desarrollo financiero de acuerdo a la naturaleza jurídica de la entidad</t>
  </si>
  <si>
    <t>Mejorar la presentación de la información en las áreas de la entidad que manejan volúmenes altos de datos, y se logre una adecuada recolección, información e interpretación de los datos</t>
  </si>
  <si>
    <t>Lograr que los funcionarios identifiquen los lineamientos esenciales, para construir una oferta favorable, que conlleve a los resultados esperados  en cada contratación y les facilite el desarrollo de  cada proceso de la entidad</t>
  </si>
  <si>
    <t>Dar cumplimiento al Decreto 1072 de 2015, relacionado con el programa de seguridad y salud en el trabajo.</t>
  </si>
  <si>
    <t>Fortalecer  las habilidades, competencias, comportamientos de los funcionarios en el desarrollo de sus funciones que permitan el cumplimiento de los objetivos organizacionales de la entidad</t>
  </si>
  <si>
    <t>Profundizar elementos gramaticales, y prácticos que permitan fortalecer la comunicación escrita generada en la entidad</t>
  </si>
  <si>
    <t>Dar cumplimiento al modelo integrado de planeación y gestión</t>
  </si>
  <si>
    <t>Dar cumplimiento al Decreto 1083 de 2015 "Por medio del cual se expide el Decreto único reglamentario del Sector de Función Publica</t>
  </si>
  <si>
    <t xml:space="preserve"># Capacitaciones realizadas </t>
  </si>
  <si>
    <t xml:space="preserve"># Inducciones  realizadas </t>
  </si>
  <si>
    <t xml:space="preserve"># Reinducciones realizadas </t>
  </si>
  <si>
    <t>11700-1-27</t>
  </si>
  <si>
    <t>11700-1-28</t>
  </si>
  <si>
    <t>11700-1-29</t>
  </si>
  <si>
    <t>11700-1-30</t>
  </si>
  <si>
    <t>11700-1-31</t>
  </si>
  <si>
    <t>11700-1-32</t>
  </si>
  <si>
    <t>11700-1-33</t>
  </si>
  <si>
    <t>11700-1-34</t>
  </si>
  <si>
    <t>11700-1-35</t>
  </si>
  <si>
    <t>11700-1-36</t>
  </si>
  <si>
    <t>11700-1-37</t>
  </si>
  <si>
    <t>11700-1-38</t>
  </si>
  <si>
    <t>11700-1-39</t>
  </si>
  <si>
    <t>11700-1-40</t>
  </si>
  <si>
    <t>11700-1-41</t>
  </si>
  <si>
    <t>11700-1-42</t>
  </si>
  <si>
    <t>11700-1-43</t>
  </si>
  <si>
    <t>11700-1-44</t>
  </si>
  <si>
    <t>11700-1-27-1</t>
  </si>
  <si>
    <t>11700-1-28-1</t>
  </si>
  <si>
    <t>11700-1-29-1</t>
  </si>
  <si>
    <t>11700-1-30-1</t>
  </si>
  <si>
    <t>11700-1-31-1</t>
  </si>
  <si>
    <t>11700-1-32-1</t>
  </si>
  <si>
    <t>11700-1-33-1</t>
  </si>
  <si>
    <t>11700-1-34-1</t>
  </si>
  <si>
    <t>11700-1-35-1</t>
  </si>
  <si>
    <t>11700-1-36-1</t>
  </si>
  <si>
    <t>11700-1-37-1</t>
  </si>
  <si>
    <t>11700-1-38-1</t>
  </si>
  <si>
    <t>11700-1-39-1</t>
  </si>
  <si>
    <t>11700-1-40-1</t>
  </si>
  <si>
    <t>11700-1-41-1</t>
  </si>
  <si>
    <t>11700-1-42-1</t>
  </si>
  <si>
    <t>11700-1-43-1</t>
  </si>
  <si>
    <t>11700-1-44-1</t>
  </si>
  <si>
    <t>Caminata ecológica realizada</t>
  </si>
  <si>
    <t>Actividad día del niño realizada</t>
  </si>
  <si>
    <t>Actividad cultural y artística de Cine realizada</t>
  </si>
  <si>
    <t>Actividad cultural y artística de Taller de cocina realizada</t>
  </si>
  <si>
    <t>Actividades de navidad (novenas del 16 al 20 de diciembre de 2019) realizadas</t>
  </si>
  <si>
    <t>Plan prepensionados realizado</t>
  </si>
  <si>
    <t>Medición del clima laboral realizada</t>
  </si>
  <si>
    <t>Jornada de salud sobre: Salud visual realizada</t>
  </si>
  <si>
    <t>Jornada de salud sobre: Salud Oral realizada</t>
  </si>
  <si>
    <t>Jornada de salud sobre: Prevención cardiovascular realizada</t>
  </si>
  <si>
    <t>Jornada de salud sobre: Prevención del cáncer realizada</t>
  </si>
  <si>
    <t xml:space="preserve">Realizar actividades orientadas a fomentar la integración, respeto, tolerancia, sana competencia, esparcimiento y participación en las actividades deportivas, mejorando el estado físico y mental de los funcionarios. </t>
  </si>
  <si>
    <t>Crear un espacio de esparcimiento, manejo del tiempo libre y desarrollo de habilidades creativas, para los hijos de los servidores públicos, como parte de su núcleo familiar.</t>
  </si>
  <si>
    <t>Estimular la sana utilización del tiempo libre de los servidores públicos y su núcleo familiar, brindando espacios de esparcimiento, recreación, cultural, fomentar la alimentación saludable y la integración.</t>
  </si>
  <si>
    <t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t>
  </si>
  <si>
    <t>Determinar y analizar el estado de la satisfacción laboral de los funcionarios, para identificar aspectos que puedan entorpecer la obtención de resultados de acuerdo a la misión de la entidad</t>
  </si>
  <si>
    <t>Contribuir al bienestar integral de los funcionarios, mediante la promoción de hábitos saludables, acciones de prevención de la salud, diagnostico temprano, tratamiento oportuno de los factores de riesgo</t>
  </si>
  <si>
    <t>Olimpiada deportiva de Microfútbol</t>
  </si>
  <si>
    <t>Olimpiada deportiva de Voleibol</t>
  </si>
  <si>
    <t>Olimpiada deportiva de Tenis de mesa</t>
  </si>
  <si>
    <t>Olimpiada deportiva de Bolos</t>
  </si>
  <si>
    <t>Olimpiada deportiva de Billar</t>
  </si>
  <si>
    <t>Vacaciones recreativas realizadas</t>
  </si>
  <si>
    <t>Jornada de salud sobre: Pausas activas realizadas</t>
  </si>
  <si>
    <t>Actividad de Incentivos realizada</t>
  </si>
  <si>
    <t>Actividad de Cierre de gestión realizada</t>
  </si>
  <si>
    <t>Consolidar una apertura de la información y la transparencia, referente a los resultados obtenidos en el año dando cumplimiento a la misión de la entidad</t>
  </si>
  <si>
    <t># Actividades de bienestar realizadas</t>
  </si>
  <si>
    <t>11700-1-45</t>
  </si>
  <si>
    <t>11700-1-46</t>
  </si>
  <si>
    <t>11700-1-47</t>
  </si>
  <si>
    <t>11700-1-48</t>
  </si>
  <si>
    <t>11700-1-49</t>
  </si>
  <si>
    <t>11700-1-50</t>
  </si>
  <si>
    <t>11700-1-51</t>
  </si>
  <si>
    <t>11700-1-52</t>
  </si>
  <si>
    <t>11700-1-53</t>
  </si>
  <si>
    <t>11700-1-45-1</t>
  </si>
  <si>
    <t>11700-1-46-1</t>
  </si>
  <si>
    <t>11700-1-47-1</t>
  </si>
  <si>
    <t>11700-1-48-1</t>
  </si>
  <si>
    <t>11700-1-49-1</t>
  </si>
  <si>
    <t>11700-1-50-1</t>
  </si>
  <si>
    <t>11700-1-51-1</t>
  </si>
  <si>
    <t>11700-1-52-1</t>
  </si>
  <si>
    <t>11700-1-53-1</t>
  </si>
  <si>
    <t>Plan Anual de Vacantes</t>
  </si>
  <si>
    <t>11700-1-54</t>
  </si>
  <si>
    <t>11700-1-55</t>
  </si>
  <si>
    <t>11700-1-56</t>
  </si>
  <si>
    <t>Manual de funciones actualizado</t>
  </si>
  <si>
    <t xml:space="preserve">Solicitud a la CNSC sobre la apertura de la OPEC </t>
  </si>
  <si>
    <t>Informe de la OPEC actualizada</t>
  </si>
  <si>
    <t>Actualizar el Manual de funciones de la ADRES</t>
  </si>
  <si>
    <t xml:space="preserve">Solicitar a la CNSC, la apertura de la OPEC </t>
  </si>
  <si>
    <t>Actualizar la OPEC en el aplicativo SIMO</t>
  </si>
  <si>
    <t># Manual de funciones actualizados</t>
  </si>
  <si>
    <t># Solicitud a la CNSC</t>
  </si>
  <si>
    <t># Informe de Actualización</t>
  </si>
  <si>
    <t>11700-1-54-1</t>
  </si>
  <si>
    <t>11700-1-55-1</t>
  </si>
  <si>
    <t>11700-1-56-1</t>
  </si>
  <si>
    <t>11700-1-57</t>
  </si>
  <si>
    <t>11700-1-58</t>
  </si>
  <si>
    <t>11700-1-59</t>
  </si>
  <si>
    <t>11700-1-60</t>
  </si>
  <si>
    <t>11700-1-61</t>
  </si>
  <si>
    <t>11700-1-62</t>
  </si>
  <si>
    <t>11700-1-63</t>
  </si>
  <si>
    <t>11700-1-64</t>
  </si>
  <si>
    <t>11700-1-65</t>
  </si>
  <si>
    <t>11700-1-57-1</t>
  </si>
  <si>
    <t>11700-1-58-1</t>
  </si>
  <si>
    <t>11700-1-59-1</t>
  </si>
  <si>
    <t>11700-1-60-1</t>
  </si>
  <si>
    <t>11700-1-61-1</t>
  </si>
  <si>
    <t>11700-1-62-1</t>
  </si>
  <si>
    <t>11700-1-63-1</t>
  </si>
  <si>
    <t>11700-1-64-1</t>
  </si>
  <si>
    <t>11700-1-65-1</t>
  </si>
  <si>
    <t>Actividad social de Dia de la familia realizada</t>
  </si>
  <si>
    <t>Actividad social de Dia Internacional de la Mujer realizada</t>
  </si>
  <si>
    <t>Actividad social de Dia del servidor público realizada</t>
  </si>
  <si>
    <t>12000-1-2</t>
  </si>
  <si>
    <t>12000-1-3</t>
  </si>
  <si>
    <t>12000-1-4</t>
  </si>
  <si>
    <t>12000-1-3-1</t>
  </si>
  <si>
    <t>12000-1-4-1</t>
  </si>
  <si>
    <t>11900-1-12-1</t>
  </si>
  <si>
    <t>Evaluar cumplimiento a los seguimientos y  evaluaciones al control interno, contemplados en el Plan Anual de Auditorías</t>
  </si>
  <si>
    <t>Ejercer la interventotia del contrato de administración de la Clínica del Bosque de Cartagena suscrito entre CAPRECOM (liquidada) y la Unión Temporal DUCOT.</t>
  </si>
  <si>
    <t>Realizar vigilancia judicial y radicación de documentos en cada uno de los procesos que cursan en los despachos judiciales en contra de ADRES</t>
  </si>
  <si>
    <t># Conceptos jurídicos presentados en término legal / # Conceptos jurídicos requeridos el mes anterior al corte</t>
  </si>
  <si>
    <t># Audiencias asistidas / # audiencias realizadas por los despachos judiciales</t>
  </si>
  <si>
    <t>Actas de audiencias o constancias de asistencia</t>
  </si>
  <si>
    <t># sentencias condenatorias en firme contra ADRES cuyo sentido de las mismas nos requiere el reconocimiento y pago de intereses moratorios, corrientes bancarios y/o indexaciones efectivamente entregadas para liquidación / # liquidaciones de intereses y/o indexaciones proyectadas</t>
  </si>
  <si>
    <t>Tramitar consultas y peticiones de carácter jurídico,  judicial y contractual que adelanta la entidad, y frente al contenido de actos administrativos y mantener actualizada la información de normas constitucionales y legales y demás asuntos de competencia de la ADRES.</t>
  </si>
  <si>
    <t xml:space="preserve">
Ejercer la representación judicial y asesorías en materia contractual  </t>
  </si>
  <si>
    <t>Ejercer la representación judicial en los procesos penales y denuncias en que sea parte la ADRES.</t>
  </si>
  <si>
    <t>#denuncias en las que el apoderado intervino / # denuncias reportadas en la base de datos de coordinación GRJ</t>
  </si>
  <si>
    <t>Demandas Contestadas Oportunamente</t>
  </si>
  <si>
    <t># Demandas Contestadas Oportunamente / # Demandas en término de contestación en el trimestre</t>
  </si>
  <si>
    <t>Respuestas a solicitudes de pruebas</t>
  </si>
  <si>
    <t># Respuestas a solicitudes de pruebas en términos / # peticiones realizadas en término de contestación en el trimestre</t>
  </si>
  <si>
    <t xml:space="preserve">Fichas técnicas  </t>
  </si>
  <si>
    <t># Fichas técnicas  / # Audiencias a la conciliación notificadas a la entidad</t>
  </si>
  <si>
    <t xml:space="preserve">Fichas técnicas demandas </t>
  </si>
  <si>
    <t># Respuestas a reclamaciones / # solicitudes de reclamación radicadas por las EPS en el mes anterior</t>
  </si>
  <si>
    <t>Actas del Comité de Conciliación dibidamente firmadas</t>
  </si>
  <si>
    <t># Propuestas aporbadas por el Min Salud</t>
  </si>
  <si>
    <t>Propuesta de articulado para inclusión en el proyecto del Plan Nacional de Desarrollo aprobada por Min Salud</t>
  </si>
  <si>
    <t># Convenios o contratos interadministrativos suscritos</t>
  </si>
  <si>
    <t>Resoluciones de Apertura</t>
  </si>
  <si>
    <t xml:space="preserve">Convocar a las veedurías ciudadanas para que participen el proceso de licitación pública </t>
  </si>
  <si>
    <t># Actos administrativos  / # procesos licitatorios previstos para la vigencia 2019</t>
  </si>
  <si>
    <t># Informes presentados en el periodo</t>
  </si>
  <si>
    <t>11500-1-2</t>
  </si>
  <si>
    <t>11500-1-3</t>
  </si>
  <si>
    <t>11500-1-4</t>
  </si>
  <si>
    <t>11500-1-5</t>
  </si>
  <si>
    <t>11300-1-2-1</t>
  </si>
  <si>
    <t>11300-1-3-1</t>
  </si>
  <si>
    <t>11300-1-4-1</t>
  </si>
  <si>
    <t>11300-1-5-1</t>
  </si>
  <si>
    <t>Desarrollo, soporte, mantenimiento, actualización e integración de los aplicativos que soportan las operaciones misionales de la Entidad</t>
  </si>
  <si>
    <t>Apoyo en soporte, desarrollo y mantenimiento e integración de aplicativos misionales</t>
  </si>
  <si>
    <t>Sensibilizar e incentivar a servidores y contratistas sobre la rendición de cuentas, la normativa aplicable, las responsabilidades frente a misma, su importancia y la forma en que la entidad rinde cuentas.</t>
  </si>
  <si>
    <t>Jornada de Sensibilización sobre la importancia de la Rendición de Cuentas</t>
  </si>
  <si>
    <t>Sensibilizar a la ciudadanía y partes interesadas sobre la rendición de cuentas y la importancia de su participación en los procesos, a través de medios electrónicos, con el fin de incentivarlos a participar en este proceso.</t>
  </si>
  <si>
    <t># Jornadas de rendición de Cuentas interna realizadas</t>
  </si>
  <si>
    <t>Una (1) pieza informativa sobre la rendición de cuentas publicada en medios electrónicos</t>
  </si>
  <si>
    <t># Piezas informativas  rendición de cuentas publicadas en medios electrónicos</t>
  </si>
  <si>
    <t>Realizar la audiencia pública de rendición de cuentas y comunicar los resultados a la ciudadanía y partes interesadas.</t>
  </si>
  <si>
    <t># publicaciones realizadas de los resultados de la audiencia pública de  rendición de cuentas en la página Web de la ADRES</t>
  </si>
  <si>
    <t>Realizar la rendición de cuentas interna</t>
  </si>
  <si>
    <t>Resultados de la audiencia pública de rendición de cuentas socializados en página web</t>
  </si>
  <si>
    <t>Rendición de cuentas interna realizada</t>
  </si>
  <si>
    <t>Realizar actividades de relacionamiento y rendición de cuentas con actores del sector salud y partes interesadas</t>
  </si>
  <si>
    <t>Actividades de relacionamiento y rendición de cuentas realizadas</t>
  </si>
  <si>
    <t># Actividades de relacionamiento y rendición de cuentas realizadas</t>
  </si>
  <si>
    <t>11200-1-2-2</t>
  </si>
  <si>
    <t>11200-1-2-3</t>
  </si>
  <si>
    <t>11200-1-2-4</t>
  </si>
  <si>
    <t>11200-1-6</t>
  </si>
  <si>
    <t>11200-1-7</t>
  </si>
  <si>
    <t>11200-1-8</t>
  </si>
  <si>
    <t>11200-1-6-1</t>
  </si>
  <si>
    <t>11200-1-7-1</t>
  </si>
  <si>
    <t>11200-1-8-1</t>
  </si>
  <si>
    <t>11900-1-2-2</t>
  </si>
  <si>
    <t>11900-1-2-3</t>
  </si>
  <si>
    <t>11900-1-12-2</t>
  </si>
  <si>
    <t>11900-1-12-3</t>
  </si>
  <si>
    <t>11900-1-12-4</t>
  </si>
  <si>
    <t>11900-1-14-1</t>
  </si>
  <si>
    <t>11900-1-15-2</t>
  </si>
  <si>
    <t>11800-1-2</t>
  </si>
  <si>
    <t>11800-1-3</t>
  </si>
  <si>
    <t>11800-1-4</t>
  </si>
  <si>
    <t>11800-1-5</t>
  </si>
  <si>
    <t>11800-1-6</t>
  </si>
  <si>
    <t>11800-1-2-1</t>
  </si>
  <si>
    <t>11800-1-3-1</t>
  </si>
  <si>
    <t>11800-1-4-1</t>
  </si>
  <si>
    <t>11800-1-5-1</t>
  </si>
  <si>
    <t>11800-1-6-1</t>
  </si>
  <si>
    <t>12000-1-5</t>
  </si>
  <si>
    <t>12000-1-6</t>
  </si>
  <si>
    <t>12000-1-7</t>
  </si>
  <si>
    <t>12000-1-8</t>
  </si>
  <si>
    <t>12000-1-9</t>
  </si>
  <si>
    <t>12000-1-10</t>
  </si>
  <si>
    <t>12000-1-11</t>
  </si>
  <si>
    <t>12000-1-5-1</t>
  </si>
  <si>
    <t>12000-1-5-2</t>
  </si>
  <si>
    <t>12000-1-6-1</t>
  </si>
  <si>
    <t>12000-1-6-2</t>
  </si>
  <si>
    <t>12000-1-7-1</t>
  </si>
  <si>
    <t>12000-1-8-1</t>
  </si>
  <si>
    <t>12000-1-9-1</t>
  </si>
  <si>
    <t>12000-1-10-1</t>
  </si>
  <si>
    <t>12000-1-11-1</t>
  </si>
  <si>
    <t>11800-1-7</t>
  </si>
  <si>
    <t>11800-1-7-1</t>
  </si>
  <si>
    <t>11400-2-1-1-1</t>
  </si>
  <si>
    <t>11400-1-1-2-1</t>
  </si>
  <si>
    <t>11400-1-1-3-1</t>
  </si>
  <si>
    <t>11400-1-1-4-1</t>
  </si>
  <si>
    <t>11400-1-1-5-1</t>
  </si>
  <si>
    <t>11400-1-1-6-1</t>
  </si>
  <si>
    <t>11400-1-1-7-1</t>
  </si>
  <si>
    <t>11400-1-1-8-1</t>
  </si>
  <si>
    <t>11400-1-1-9-1</t>
  </si>
  <si>
    <t>11400-1-1-2</t>
  </si>
  <si>
    <t>11400-1-1-3</t>
  </si>
  <si>
    <t>11400-1-1-4</t>
  </si>
  <si>
    <t>11400-1-1-5</t>
  </si>
  <si>
    <t>11400-1-1-6</t>
  </si>
  <si>
    <t>11400-1-1-7</t>
  </si>
  <si>
    <t>11400-1-1-8</t>
  </si>
  <si>
    <t>11400-1-1-9</t>
  </si>
  <si>
    <t>Plan Institucional de Archivos de la Entidad –PINAR</t>
  </si>
  <si>
    <t>Plan de Previsión de Recursos Humanos</t>
  </si>
  <si>
    <t>Plan Estratégico de Talento Humano</t>
  </si>
  <si>
    <t>Plan de Trabajo Anual en Seguridad y Salud en el Trabajo</t>
  </si>
  <si>
    <t xml:space="preserve">Plan de Acción </t>
  </si>
  <si>
    <t>Plan Anticorrupción y de Atención al Ciudadano - Plan de Tratamiento de Riesgos de Seguridad y Privacidad de la Información</t>
  </si>
  <si>
    <t xml:space="preserve">Plan Anticorrupción y de Atención al Ciudadano - Plan de Seguridad y Privacidad de la Información </t>
  </si>
  <si>
    <t>Plan Anticorrupción y de Atención al Ciudadano - Plan Institucional de Capacitación</t>
  </si>
  <si>
    <t>Plan de bienestar e Incentivos Institucionales</t>
  </si>
  <si>
    <t>X</t>
  </si>
  <si>
    <t>Enviar solicitud escrita mensualmente a cada Director, Subdirector y Jefe de Oficina, desde Talento Humano, con el fin de que indiquen los cargos vacantes a proveer</t>
  </si>
  <si>
    <t>Realizar nombramientos de acuerdo con los requerimientos de cada dependencia donde haya vacantes</t>
  </si>
  <si>
    <t>Realizar posesiones de acuerdo con los nombramientos realizados</t>
  </si>
  <si>
    <t># Solicitudes escritas desde Talento Humano</t>
  </si>
  <si>
    <t># de nombramientos realizados / # Solicitudes de nombramientos</t>
  </si>
  <si>
    <t xml:space="preserve"># de posesionados / # de nombramientos comunicados y aceptados </t>
  </si>
  <si>
    <t>Solicitud escrita desde Talento Humano</t>
  </si>
  <si>
    <t>Actos administrativos</t>
  </si>
  <si>
    <t>Actas de Posesión</t>
  </si>
  <si>
    <t>Plan de previsión de vacantes</t>
  </si>
  <si>
    <t>Plan de Adquisiciones</t>
  </si>
  <si>
    <t>Contratos suscritos</t>
  </si>
  <si>
    <t>Realizar el seguimiento a la ejecución del Plan de Adquisiciones</t>
  </si>
  <si>
    <t># Contratos del Plan de Adquisiciones suscritos / # contrataciones del Plan de Adquisiciones</t>
  </si>
  <si>
    <t>Implementar el SARL, SARC y SARM con los lineamientos establecidos en la Circular 006 de 2018</t>
  </si>
  <si>
    <t>21. Gestión Jurídica Representación Judicial</t>
  </si>
  <si>
    <t xml:space="preserve">13. Gestión Administrativa y Documental
</t>
  </si>
  <si>
    <t>6. Gestión Contable y Control Recursos</t>
  </si>
  <si>
    <t xml:space="preserve">11. Gestión Contable Interna </t>
  </si>
  <si>
    <t>14. Gestión Presupuestal Interna</t>
  </si>
  <si>
    <t>16. Reintegro de Recursos apropiados o reconocidos sin justa causa</t>
  </si>
  <si>
    <t>2. Administración de Riesgos</t>
  </si>
  <si>
    <t>18. Administración Base de Datos Unica de Afiliados - BDUA</t>
  </si>
  <si>
    <t>22. Gestión Jurídica Acciones Constitucionales y de Tutela</t>
  </si>
  <si>
    <t>23. Gestión Jurídica Cobro Coactivo</t>
  </si>
  <si>
    <t xml:space="preserve">24. Gestión de Tesorería Interna </t>
  </si>
  <si>
    <t>25. Control y Evaluación de las Gestión</t>
  </si>
  <si>
    <t>26. Planeación y Gestión Institucional</t>
  </si>
  <si>
    <t xml:space="preserve">27. Gestión y Prevención de Asuntos Disciplinarios </t>
  </si>
  <si>
    <t>28. Gestión Integral régimen especial o de excepción</t>
  </si>
  <si>
    <t>29. Comisión de servicios de desplazamiento nacional</t>
  </si>
  <si>
    <t>30. N.A</t>
  </si>
  <si>
    <t>Dirección de Gestión de Recursos Financieros de Salud
Oficina Asesora de Planeación y Control de Riesgos</t>
  </si>
  <si>
    <t>11300/12000-2</t>
  </si>
  <si>
    <t>11300/12000-2-1-1</t>
  </si>
  <si>
    <t>11300/12000-2-1</t>
  </si>
  <si>
    <t>Realizar reuniones de autocontrol y seguimiento a los procesos que evidencien el monitoreo a los riesgos, indicadores, planes de mejoramiento, manuales y documentos asociados</t>
  </si>
  <si>
    <t>Reuniones de autocontrol y seguimiento a  los procesos que evidencien monitoreo a los riesgos, indicadores, planes de mejoramiento, manuales y documentos asociados</t>
  </si>
  <si>
    <t># reuniones realizadas</t>
  </si>
  <si>
    <t>12000-1-2-1</t>
  </si>
  <si>
    <t>ESTRATEGIA ASOCIADA</t>
  </si>
  <si>
    <t>Informe de análisis sobre procesos o tecnologías reconocidas por la ADRES</t>
  </si>
  <si>
    <t>#  Informes de análisis sobre procesos o tecnologías reconocidas por la ADRES</t>
  </si>
  <si>
    <t xml:space="preserve">Racionalizar el trámite de Solicitud compra de cartera a través del cambio en la Resolución 4373 de 2017 del ministerio de salud </t>
  </si>
  <si>
    <t>Proyecto de resolución entregado al Ministerio de Salud para aprobación</t>
  </si>
  <si>
    <t># Proyectos de Resolución entregados</t>
  </si>
  <si>
    <t># Formularios FURPEN mejorados</t>
  </si>
  <si>
    <t>Racionalizar el trámite “Reconocimiento y pago de prestaciones por concepto de atenciones médico-quirúrgicas a víctimas de eventos catastróficos, terroristas y de accidentes de tránsito” a través de la revisión y mejoramiento del formato FURPEN.</t>
  </si>
  <si>
    <t>Formulario FURPEN mejorado</t>
  </si>
  <si>
    <t xml:space="preserve">Estadísticas de registros de las auditorias preventivas por entidad con errores </t>
  </si>
  <si>
    <t>Informes de auditorias correctivas según resolución 2199 de 2013 y 4894 de 2015</t>
  </si>
  <si>
    <t>Depuración de registros de BDUA de acuerdo con solicitudes del MSPS, según resolución 2199 de 2013 y 4894 de 2015</t>
  </si>
  <si>
    <t xml:space="preserve"># Registros corregidos en la BDUA / # Registros notificados en auditorias preventivas </t>
  </si>
  <si>
    <t># PQRSD BDUA atendidas en términos de ley en el trimestre  / #PQRSD BDUA recibidas con fecha máxima de respuesta en el trimestre</t>
  </si>
  <si>
    <t># de registro depurados por ADRES + # Registros correctos / # Número total de registros notificados en auditorias correctivas</t>
  </si>
  <si>
    <t>Paquetes de recobros y reclamaciones del rezago entregados para pago, con interventoría certificada</t>
  </si>
  <si>
    <t xml:space="preserve">Porcentaje </t>
  </si>
  <si>
    <t>Entregar resultados del rezago de 2018 de la Auditoría Integral de Salud, jurídica y financiera a los recobros y las reclamaciones; y normalización de entrega de resultados a partir de enero de 2019</t>
  </si>
  <si>
    <t>#Paquetes de recobros y reclamaciones de rezago entregados para pago con interventoría certificada / # Paquetes de recobros y reclamaciones rezagados</t>
  </si>
  <si>
    <t>Por definir</t>
  </si>
  <si>
    <t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t>
  </si>
  <si>
    <t>11600-1-1-1-2</t>
  </si>
  <si>
    <t>11600-1-1-1-3</t>
  </si>
  <si>
    <t>11600-1-1-1-4</t>
  </si>
  <si>
    <t>Hacer seguimiento a la implementación de MIPG</t>
  </si>
  <si>
    <t>Matriz de avance en la implementación del MIPG</t>
  </si>
  <si>
    <t>11400-1-1-1-1</t>
  </si>
  <si>
    <t># Matrices de avance en la implementación del MIPG elaboradas</t>
  </si>
  <si>
    <t>11700-1-36-2</t>
  </si>
  <si>
    <t>11700-1-36-3</t>
  </si>
  <si>
    <t>11700-1-36-4</t>
  </si>
  <si>
    <t>11700-1-36-5</t>
  </si>
  <si>
    <t>11700-1-36-6</t>
  </si>
  <si>
    <t>11700-1-36-7</t>
  </si>
  <si>
    <t>11700-1-37-2</t>
  </si>
  <si>
    <t>11700-1-38-2</t>
  </si>
  <si>
    <t>11700-1-38-3</t>
  </si>
  <si>
    <t>11700-1-38-4</t>
  </si>
  <si>
    <t>11700-1-38-5</t>
  </si>
  <si>
    <t>11700-1-38-6</t>
  </si>
  <si>
    <t>11700-1-40-2</t>
  </si>
  <si>
    <t>11700-1-40-3</t>
  </si>
  <si>
    <t>11700-1-40-4</t>
  </si>
  <si>
    <t>11700-1-40-5</t>
  </si>
  <si>
    <t>11700-1-40-6</t>
  </si>
  <si>
    <t>11700-1-43-2</t>
  </si>
  <si>
    <t>11700-1-43-3</t>
  </si>
  <si>
    <t>11700-1-43-4</t>
  </si>
  <si>
    <t>11700-1-43-5</t>
  </si>
  <si>
    <t>11600-2-3</t>
  </si>
  <si>
    <t>11600-2-4</t>
  </si>
  <si>
    <t>11600-2-5</t>
  </si>
  <si>
    <t>Plan Estratégico de TI  estructurado, elaborado y aprobado</t>
  </si>
  <si>
    <t>11600-2-7</t>
  </si>
  <si>
    <t>11600-2-8</t>
  </si>
  <si>
    <t>11600-2-9</t>
  </si>
  <si>
    <t>11600-2-10</t>
  </si>
  <si>
    <t>11600-2-12</t>
  </si>
  <si>
    <t>11600-2-14</t>
  </si>
  <si>
    <t>11600-2-17</t>
  </si>
  <si>
    <t>11600-2-3-1</t>
  </si>
  <si>
    <t>11600-2-4-1</t>
  </si>
  <si>
    <t>11600-2-5-1</t>
  </si>
  <si>
    <t>11600-2-7-1</t>
  </si>
  <si>
    <t>11600-2-8-1</t>
  </si>
  <si>
    <t>11600-2-9-1</t>
  </si>
  <si>
    <t>11600-2-10-1</t>
  </si>
  <si>
    <t>11600-2-12-1</t>
  </si>
  <si>
    <t>11600-2-14-1</t>
  </si>
  <si>
    <t>11600-2-17-1</t>
  </si>
  <si>
    <t>12000-1-19-1</t>
  </si>
  <si>
    <t>12000-1-12</t>
  </si>
  <si>
    <t>12000-1-12-1</t>
  </si>
  <si>
    <t>11800-1-8</t>
  </si>
  <si>
    <t>11800-1-8-1</t>
  </si>
  <si>
    <r>
      <t xml:space="preserve"># de seguimientos y evaluaciones de control interno realizadas en el trimestre 
</t>
    </r>
    <r>
      <rPr>
        <b/>
        <sz val="10"/>
        <color theme="1"/>
        <rFont val="Verdana"/>
        <family val="2"/>
      </rPr>
      <t>Indicador Variable acumulado y de eficacia</t>
    </r>
  </si>
  <si>
    <r>
      <t xml:space="preserve"># de Informes Legales Internos presentados en cada trimestre </t>
    </r>
    <r>
      <rPr>
        <b/>
        <sz val="10"/>
        <color theme="1"/>
        <rFont val="Verdana"/>
        <family val="2"/>
      </rPr>
      <t>Indicador Variable acumulado y de eficacia</t>
    </r>
  </si>
  <si>
    <r>
      <t xml:space="preserve"># de Informes Legales Externos presentados en cada trimestre </t>
    </r>
    <r>
      <rPr>
        <b/>
        <sz val="10"/>
        <color theme="1"/>
        <rFont val="Verdana"/>
        <family val="2"/>
      </rPr>
      <t>Indicador Variable acumulado y de eficacia</t>
    </r>
  </si>
  <si>
    <r>
      <t xml:space="preserve"># de seguimientos realizados según normatividad vigente
</t>
    </r>
    <r>
      <rPr>
        <b/>
        <sz val="10"/>
        <color theme="1"/>
        <rFont val="Verdana"/>
        <family val="2"/>
      </rPr>
      <t>Indicador acumulado y de eficacia</t>
    </r>
  </si>
  <si>
    <r>
      <t xml:space="preserve"># Boletines de Autocontrol socializados con los funcionarios de la ADRES 
</t>
    </r>
    <r>
      <rPr>
        <b/>
        <sz val="10"/>
        <color theme="1"/>
        <rFont val="Verdana"/>
        <family val="2"/>
      </rPr>
      <t>Indicador acumulado</t>
    </r>
  </si>
  <si>
    <t>COMPONENTE PAAC</t>
  </si>
  <si>
    <t>SUBCOMPONENTE PAAC</t>
  </si>
  <si>
    <t>Gestión de riesgo de corrupción- mapa de riesgos de corrupción</t>
  </si>
  <si>
    <t>Racionalización de Tramites</t>
  </si>
  <si>
    <t xml:space="preserve">Rendición de Cuentas </t>
  </si>
  <si>
    <t>Mecanismos para mejorar la atención al ciudadano</t>
  </si>
  <si>
    <t>Mecanismos para la transparecia y acceso a información pública</t>
  </si>
  <si>
    <t>Información de calidad y en formato comprensible</t>
  </si>
  <si>
    <t>Incentivos para motivar la cultura de la rendición y petición de cuentas</t>
  </si>
  <si>
    <t xml:space="preserve">Monitoreo y revisión </t>
  </si>
  <si>
    <t>Normativo y procedimental</t>
  </si>
  <si>
    <t>Fortalecimiento de canales de atención</t>
  </si>
  <si>
    <t>Relacionamiento con el ciudadano</t>
  </si>
  <si>
    <t>Lineamientos de transparencia activa</t>
  </si>
  <si>
    <t>Seguimiento</t>
  </si>
  <si>
    <t>Politica de Administración de Riesgos</t>
  </si>
  <si>
    <t>Construcción Mapa de Riesgos</t>
  </si>
  <si>
    <t>Consulta y Divulgación</t>
  </si>
  <si>
    <t>Diálogo de doble vía con la Ciudadanía y las Organizaciones</t>
  </si>
  <si>
    <t>Racionalizacion de Tramites</t>
  </si>
  <si>
    <t>Racionalización de Trámites</t>
  </si>
  <si>
    <t xml:space="preserve"># Casos atendidos / # casos solicitados </t>
  </si>
  <si>
    <t>11600-2-3-2</t>
  </si>
  <si>
    <t># Vulnerabilidades resueltas / # vulnerabilidades identificadas</t>
  </si>
  <si>
    <t>Vulnerabilidades resueltas del ejercicio de ethical hacking del año anterior</t>
  </si>
  <si>
    <t># Planes Estratégicos de TI elaborados.</t>
  </si>
  <si>
    <t>Mapa de Riesgos Institucional actualizado con los riesgos de seguridad digital</t>
  </si>
  <si>
    <t>Identificar los riesgos de seguridad digital según instrumento MSPS y la guía de la DAFP</t>
  </si>
  <si>
    <t># Mapas de riesgos actualizados con los riesgos de seguridad digital</t>
  </si>
  <si>
    <t>Dirección de Gestión de Tecnología de la Información y la Comunicación
Dirección General</t>
  </si>
  <si>
    <t xml:space="preserve"># Autodiagnósticos realizados </t>
  </si>
  <si>
    <t>Inventario y registro de activos de información actualizados</t>
  </si>
  <si>
    <t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t>
  </si>
  <si>
    <t xml:space="preserve"> # Matrices de inventario y registro de activos de información actualizados </t>
  </si>
  <si>
    <t>Plan de Seguridad y Privacidad de la Información
Plan Institucional de Capacitación</t>
  </si>
  <si>
    <t>AVANCE ACUMULADO</t>
  </si>
  <si>
    <t>#Paquetes de recobros y reclamaciones 2019 entregados para pago con interventoría certificada / # Paquetes de recobros y reclamaciones 2019  con trámite de auditoría por realizar</t>
  </si>
  <si>
    <t>CONTROL DE CAMBIOS</t>
  </si>
  <si>
    <t>Versión</t>
  </si>
  <si>
    <t>Fecha</t>
  </si>
  <si>
    <t>Descripción del cambio</t>
  </si>
  <si>
    <t>Solicitado por</t>
  </si>
  <si>
    <t>Elaborado por</t>
  </si>
  <si>
    <t xml:space="preserve">Revisado Por </t>
  </si>
  <si>
    <t>Aprobado por</t>
  </si>
  <si>
    <t>Emisión y publicación inicial</t>
  </si>
  <si>
    <t>Mandamiento de ley</t>
  </si>
  <si>
    <t>Junta Directiva
Comité Institucional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</si>
</sst>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8" formatCode="0.0%"/>
    <numFmt numFmtId="169" formatCode="#,##0_ ;\-#,##0\ "/>
    <numFmt numFmtId="172" formatCode="#,###\ &quot;COP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sz val="8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name val="Verdana"/>
      <family val="2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0"/>
      <name val="Verdana"/>
      <family val="2"/>
    </font>
    <font>
      <b/>
      <u/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1" tint="0.499984740745262"/>
      <name val="Verdana"/>
      <family val="2"/>
    </font>
    <font>
      <b/>
      <sz val="10"/>
      <color rgb="FF000000"/>
      <name val="Verdana"/>
      <family val="2"/>
    </font>
    <font>
      <sz val="14"/>
      <color theme="1"/>
      <name val="Verdana"/>
      <family val="2"/>
    </font>
    <font>
      <sz val="10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75099"/>
        <bgColor indexed="64"/>
      </patternFill>
    </fill>
    <fill>
      <patternFill patternType="solid">
        <fgColor rgb="FF00ACCA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  <xf numFmtId="0" fontId="4" fillId="8" borderId="0" applyNumberFormat="0" applyBorder="0" applyProtection="0">
      <alignment horizontal="center" vertical="center"/>
    </xf>
    <xf numFmtId="42" fontId="1" fillId="0" borderId="0" applyFont="0" applyFill="0" applyBorder="0" applyAlignment="0" applyProtection="0"/>
    <xf numFmtId="0" fontId="4" fillId="9" borderId="1" applyNumberFormat="0" applyProtection="0">
      <alignment horizontal="left" vertical="center" wrapText="1"/>
    </xf>
    <xf numFmtId="0" fontId="9" fillId="0" borderId="0"/>
    <xf numFmtId="16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9" fontId="13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3" fillId="0" borderId="0" applyFill="0" applyBorder="0" applyProtection="0">
      <alignment horizontal="right" vertical="center"/>
    </xf>
  </cellStyleXfs>
  <cellXfs count="37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2" xfId="0" applyBorder="1" applyAlignme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0" fillId="2" borderId="6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35" xfId="0" applyBorder="1"/>
    <xf numFmtId="0" fontId="0" fillId="0" borderId="1" xfId="0" applyBorder="1" applyAlignment="1">
      <alignment horizontal="justify" vertical="center" wrapText="1"/>
    </xf>
    <xf numFmtId="0" fontId="0" fillId="0" borderId="16" xfId="0" applyFill="1" applyBorder="1" applyAlignment="1">
      <alignment horizontal="justify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6" xfId="0" applyFill="1" applyBorder="1" applyAlignment="1">
      <alignment vertical="top" wrapText="1"/>
    </xf>
    <xf numFmtId="9" fontId="15" fillId="0" borderId="1" xfId="0" applyNumberFormat="1" applyFont="1" applyFill="1" applyBorder="1" applyAlignment="1">
      <alignment horizontal="justify" vertical="center"/>
    </xf>
    <xf numFmtId="1" fontId="15" fillId="0" borderId="1" xfId="0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42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/>
    <xf numFmtId="9" fontId="15" fillId="0" borderId="1" xfId="1" applyNumberFormat="1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vertical="center"/>
    </xf>
    <xf numFmtId="0" fontId="15" fillId="0" borderId="1" xfId="0" applyFont="1" applyFill="1" applyBorder="1"/>
    <xf numFmtId="9" fontId="15" fillId="0" borderId="1" xfId="1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9" fontId="15" fillId="0" borderId="1" xfId="1" applyFont="1" applyFill="1" applyBorder="1" applyAlignment="1">
      <alignment horizontal="justify" vertical="center" wrapText="1"/>
    </xf>
    <xf numFmtId="42" fontId="15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42" fontId="13" fillId="0" borderId="1" xfId="5" applyFont="1" applyFill="1" applyBorder="1" applyAlignment="1">
      <alignment horizontal="right" vertical="center"/>
    </xf>
    <xf numFmtId="9" fontId="13" fillId="0" borderId="1" xfId="1" applyFont="1" applyFill="1" applyBorder="1" applyAlignment="1">
      <alignment horizontal="justify" vertical="center" wrapText="1"/>
    </xf>
    <xf numFmtId="42" fontId="13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9" fontId="13" fillId="0" borderId="1" xfId="1" applyNumberFormat="1" applyFont="1" applyFill="1" applyBorder="1" applyAlignment="1">
      <alignment horizontal="right" vertical="center"/>
    </xf>
    <xf numFmtId="9" fontId="13" fillId="3" borderId="1" xfId="1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5" fillId="0" borderId="1" xfId="0" applyNumberFormat="1" applyFont="1" applyFill="1" applyBorder="1" applyAlignment="1">
      <alignment horizontal="justify" vertical="center" wrapText="1"/>
    </xf>
    <xf numFmtId="9" fontId="15" fillId="12" borderId="1" xfId="1" applyNumberFormat="1" applyFont="1" applyFill="1" applyBorder="1" applyAlignment="1">
      <alignment horizontal="right" vertical="center" wrapText="1"/>
    </xf>
    <xf numFmtId="0" fontId="15" fillId="12" borderId="0" xfId="0" applyFont="1" applyFill="1"/>
    <xf numFmtId="9" fontId="15" fillId="3" borderId="1" xfId="1" applyNumberFormat="1" applyFont="1" applyFill="1" applyBorder="1" applyAlignment="1">
      <alignment horizontal="right" vertical="center" wrapText="1"/>
    </xf>
    <xf numFmtId="0" fontId="15" fillId="3" borderId="0" xfId="0" applyFont="1" applyFill="1"/>
    <xf numFmtId="9" fontId="15" fillId="0" borderId="1" xfId="3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2" fillId="0" borderId="0" xfId="0" applyFont="1"/>
    <xf numFmtId="42" fontId="2" fillId="0" borderId="0" xfId="5" applyFont="1"/>
    <xf numFmtId="168" fontId="15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justify" vertical="center" wrapText="1"/>
    </xf>
    <xf numFmtId="42" fontId="15" fillId="0" borderId="1" xfId="26" applyFont="1" applyFill="1" applyBorder="1" applyAlignment="1">
      <alignment horizontal="right" vertical="center"/>
    </xf>
    <xf numFmtId="9" fontId="15" fillId="0" borderId="1" xfId="0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 wrapText="1"/>
    </xf>
    <xf numFmtId="42" fontId="15" fillId="0" borderId="1" xfId="5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42" fontId="15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42" fontId="15" fillId="0" borderId="1" xfId="5" applyFont="1" applyFill="1" applyBorder="1" applyAlignment="1">
      <alignment horizontal="right" vertical="center"/>
    </xf>
    <xf numFmtId="9" fontId="15" fillId="0" borderId="1" xfId="1" applyFont="1" applyFill="1" applyBorder="1" applyAlignment="1">
      <alignment horizontal="right" vertical="center"/>
    </xf>
    <xf numFmtId="42" fontId="15" fillId="0" borderId="3" xfId="5" applyFont="1" applyFill="1" applyBorder="1" applyAlignment="1">
      <alignment horizontal="right" vertical="center"/>
    </xf>
    <xf numFmtId="0" fontId="16" fillId="13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9" fontId="13" fillId="0" borderId="1" xfId="1" applyFont="1" applyFill="1" applyBorder="1" applyAlignment="1">
      <alignment horizontal="right" vertical="center"/>
    </xf>
    <xf numFmtId="1" fontId="13" fillId="0" borderId="1" xfId="1" applyNumberFormat="1" applyFont="1" applyFill="1" applyBorder="1" applyAlignment="1">
      <alignment horizontal="right" vertical="center"/>
    </xf>
    <xf numFmtId="9" fontId="15" fillId="0" borderId="3" xfId="1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9" fontId="15" fillId="0" borderId="3" xfId="1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42" fontId="15" fillId="0" borderId="1" xfId="5" applyFont="1" applyFill="1" applyBorder="1" applyAlignment="1">
      <alignment horizontal="right" wrapText="1"/>
    </xf>
    <xf numFmtId="42" fontId="15" fillId="0" borderId="3" xfId="5" applyFont="1" applyFill="1" applyBorder="1" applyAlignment="1">
      <alignment horizontal="right" vertical="center" wrapText="1"/>
    </xf>
    <xf numFmtId="168" fontId="15" fillId="0" borderId="1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42" fontId="15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2" fontId="15" fillId="0" borderId="16" xfId="5" applyFont="1" applyFill="1" applyBorder="1" applyAlignment="1">
      <alignment horizontal="right" vertical="center" wrapText="1"/>
    </xf>
    <xf numFmtId="42" fontId="15" fillId="0" borderId="16" xfId="0" applyNumberFormat="1" applyFont="1" applyFill="1" applyBorder="1" applyAlignment="1">
      <alignment horizontal="right" vertical="center"/>
    </xf>
    <xf numFmtId="42" fontId="15" fillId="0" borderId="16" xfId="5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0" fillId="0" borderId="0" xfId="0" applyFont="1"/>
    <xf numFmtId="41" fontId="13" fillId="0" borderId="0" xfId="0" applyNumberFormat="1" applyFont="1"/>
    <xf numFmtId="0" fontId="13" fillId="0" borderId="0" xfId="0" applyFont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23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4" borderId="23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1" fontId="13" fillId="0" borderId="0" xfId="0" applyNumberFormat="1" applyFont="1" applyFill="1"/>
    <xf numFmtId="0" fontId="13" fillId="0" borderId="0" xfId="0" applyFont="1" applyFill="1" applyAlignment="1">
      <alignment horizontal="justify" vertical="center"/>
    </xf>
    <xf numFmtId="0" fontId="4" fillId="0" borderId="0" xfId="0" applyFont="1"/>
    <xf numFmtId="42" fontId="4" fillId="0" borderId="0" xfId="0" applyNumberFormat="1" applyFont="1"/>
    <xf numFmtId="42" fontId="13" fillId="0" borderId="0" xfId="0" applyNumberFormat="1" applyFont="1"/>
    <xf numFmtId="42" fontId="13" fillId="0" borderId="0" xfId="0" applyNumberFormat="1" applyFont="1" applyFill="1"/>
    <xf numFmtId="0" fontId="13" fillId="3" borderId="0" xfId="0" applyFont="1" applyFill="1"/>
    <xf numFmtId="42" fontId="13" fillId="0" borderId="0" xfId="5" applyFont="1"/>
    <xf numFmtId="42" fontId="13" fillId="0" borderId="1" xfId="0" applyNumberFormat="1" applyFont="1" applyFill="1" applyBorder="1" applyAlignment="1">
      <alignment horizontal="right" vertical="center"/>
    </xf>
    <xf numFmtId="9" fontId="13" fillId="0" borderId="1" xfId="1" applyNumberFormat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vertical="center"/>
    </xf>
    <xf numFmtId="0" fontId="25" fillId="13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right" vertical="center"/>
    </xf>
    <xf numFmtId="0" fontId="13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5" fillId="0" borderId="1" xfId="1" applyNumberFormat="1" applyFont="1" applyFill="1" applyBorder="1" applyAlignment="1">
      <alignment horizontal="right" vertical="center"/>
    </xf>
    <xf numFmtId="9" fontId="15" fillId="0" borderId="1" xfId="0" applyNumberFormat="1" applyFont="1" applyFill="1" applyBorder="1" applyAlignment="1">
      <alignment horizontal="right" vertical="center" wrapText="1"/>
    </xf>
    <xf numFmtId="41" fontId="13" fillId="0" borderId="1" xfId="3" applyFont="1" applyFill="1" applyBorder="1" applyAlignment="1">
      <alignment horizontal="right" vertical="center"/>
    </xf>
    <xf numFmtId="42" fontId="15" fillId="0" borderId="1" xfId="26" applyFont="1" applyFill="1" applyBorder="1" applyAlignment="1">
      <alignment horizontal="right" vertical="center" wrapText="1"/>
    </xf>
    <xf numFmtId="9" fontId="15" fillId="0" borderId="1" xfId="1" applyFont="1" applyFill="1" applyBorder="1" applyAlignment="1">
      <alignment horizontal="right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42" fontId="13" fillId="0" borderId="1" xfId="5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15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42" fontId="13" fillId="0" borderId="1" xfId="5" applyFont="1" applyFill="1" applyBorder="1" applyAlignment="1">
      <alignment horizontal="right" vertical="center"/>
    </xf>
    <xf numFmtId="0" fontId="25" fillId="0" borderId="0" xfId="0" applyFont="1" applyFill="1"/>
    <xf numFmtId="0" fontId="15" fillId="0" borderId="17" xfId="0" applyFont="1" applyFill="1" applyBorder="1" applyAlignment="1">
      <alignment horizontal="justify" vertical="center" wrapText="1"/>
    </xf>
    <xf numFmtId="0" fontId="15" fillId="0" borderId="17" xfId="0" applyFont="1" applyFill="1" applyBorder="1" applyAlignment="1">
      <alignment horizontal="right" vertical="center"/>
    </xf>
    <xf numFmtId="42" fontId="15" fillId="0" borderId="17" xfId="5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center" vertical="center"/>
    </xf>
    <xf numFmtId="42" fontId="15" fillId="0" borderId="17" xfId="5" applyFont="1" applyFill="1" applyBorder="1" applyAlignment="1">
      <alignment horizontal="right" vertical="center"/>
    </xf>
    <xf numFmtId="42" fontId="15" fillId="0" borderId="17" xfId="0" applyNumberFormat="1" applyFont="1" applyFill="1" applyBorder="1" applyAlignment="1">
      <alignment horizontal="right" vertical="center"/>
    </xf>
    <xf numFmtId="9" fontId="15" fillId="0" borderId="17" xfId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7" xfId="0" applyFont="1" applyFill="1" applyBorder="1" applyAlignment="1">
      <alignment horizontal="justify" vertical="center" wrapText="1"/>
    </xf>
    <xf numFmtId="9" fontId="15" fillId="0" borderId="1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5" fillId="0" borderId="17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 wrapText="1"/>
    </xf>
    <xf numFmtId="9" fontId="15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justify" vertical="center" wrapText="1"/>
    </xf>
    <xf numFmtId="42" fontId="15" fillId="0" borderId="1" xfId="0" applyNumberFormat="1" applyFont="1" applyFill="1" applyBorder="1" applyAlignment="1">
      <alignment horizontal="right" vertical="center"/>
    </xf>
    <xf numFmtId="9" fontId="15" fillId="0" borderId="1" xfId="1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right" vertical="center" wrapText="1"/>
    </xf>
    <xf numFmtId="9" fontId="15" fillId="0" borderId="1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center"/>
    </xf>
    <xf numFmtId="42" fontId="15" fillId="0" borderId="1" xfId="5" applyFont="1" applyFill="1" applyBorder="1" applyAlignment="1">
      <alignment horizontal="right" vertical="center" wrapText="1"/>
    </xf>
    <xf numFmtId="1" fontId="15" fillId="0" borderId="17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justify" vertical="center"/>
    </xf>
    <xf numFmtId="0" fontId="15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6" fillId="13" borderId="29" xfId="0" applyFont="1" applyFill="1" applyBorder="1" applyAlignment="1">
      <alignment horizontal="center" vertical="center" wrapText="1"/>
    </xf>
    <xf numFmtId="0" fontId="26" fillId="13" borderId="32" xfId="0" applyFont="1" applyFill="1" applyBorder="1" applyAlignment="1">
      <alignment horizontal="center" vertical="center" wrapText="1"/>
    </xf>
    <xf numFmtId="0" fontId="26" fillId="13" borderId="45" xfId="0" applyFont="1" applyFill="1" applyBorder="1" applyAlignment="1">
      <alignment horizontal="center" vertical="center" wrapText="1"/>
    </xf>
    <xf numFmtId="169" fontId="13" fillId="0" borderId="1" xfId="3" applyNumberFormat="1" applyFont="1" applyFill="1" applyBorder="1" applyAlignment="1">
      <alignment horizontal="right" vertical="center"/>
    </xf>
    <xf numFmtId="0" fontId="21" fillId="14" borderId="46" xfId="0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/>
    </xf>
    <xf numFmtId="0" fontId="21" fillId="13" borderId="21" xfId="0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justify" vertical="center" wrapText="1"/>
    </xf>
    <xf numFmtId="0" fontId="15" fillId="0" borderId="17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right" vertical="center" wrapText="1"/>
    </xf>
    <xf numFmtId="42" fontId="15" fillId="0" borderId="16" xfId="5" applyFont="1" applyFill="1" applyBorder="1" applyAlignment="1">
      <alignment horizontal="right" vertical="center" wrapText="1"/>
    </xf>
    <xf numFmtId="42" fontId="15" fillId="0" borderId="17" xfId="5" applyFont="1" applyFill="1" applyBorder="1" applyAlignment="1">
      <alignment horizontal="right" vertical="center" wrapText="1"/>
    </xf>
    <xf numFmtId="9" fontId="15" fillId="0" borderId="3" xfId="0" applyNumberFormat="1" applyFont="1" applyFill="1" applyBorder="1" applyAlignment="1">
      <alignment horizontal="right" vertical="center"/>
    </xf>
    <xf numFmtId="9" fontId="15" fillId="0" borderId="17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9" fontId="15" fillId="0" borderId="3" xfId="0" applyNumberFormat="1" applyFont="1" applyFill="1" applyBorder="1" applyAlignment="1">
      <alignment horizontal="justify" vertical="center" wrapText="1"/>
    </xf>
    <xf numFmtId="9" fontId="15" fillId="0" borderId="17" xfId="0" applyNumberFormat="1" applyFont="1" applyFill="1" applyBorder="1" applyAlignment="1">
      <alignment horizontal="justify" vertical="center" wrapText="1"/>
    </xf>
    <xf numFmtId="9" fontId="15" fillId="0" borderId="16" xfId="1" applyFont="1" applyFill="1" applyBorder="1" applyAlignment="1">
      <alignment horizontal="right" vertical="center"/>
    </xf>
    <xf numFmtId="9" fontId="15" fillId="0" borderId="17" xfId="1" applyFont="1" applyFill="1" applyBorder="1" applyAlignment="1">
      <alignment horizontal="right" vertical="center"/>
    </xf>
    <xf numFmtId="42" fontId="15" fillId="0" borderId="3" xfId="0" applyNumberFormat="1" applyFont="1" applyFill="1" applyBorder="1" applyAlignment="1">
      <alignment horizontal="right" vertical="center"/>
    </xf>
    <xf numFmtId="42" fontId="15" fillId="0" borderId="17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/>
    </xf>
    <xf numFmtId="0" fontId="15" fillId="0" borderId="17" xfId="0" applyFont="1" applyFill="1" applyBorder="1" applyAlignment="1">
      <alignment horizontal="right"/>
    </xf>
    <xf numFmtId="9" fontId="15" fillId="0" borderId="3" xfId="1" applyNumberFormat="1" applyFont="1" applyFill="1" applyBorder="1" applyAlignment="1">
      <alignment horizontal="right" vertical="center"/>
    </xf>
    <xf numFmtId="9" fontId="15" fillId="0" borderId="17" xfId="1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21" fillId="14" borderId="26" xfId="0" applyFont="1" applyFill="1" applyBorder="1" applyAlignment="1">
      <alignment horizontal="center" vertical="center"/>
    </xf>
    <xf numFmtId="0" fontId="21" fillId="14" borderId="27" xfId="0" applyFont="1" applyFill="1" applyBorder="1" applyAlignment="1">
      <alignment horizontal="center" vertical="center"/>
    </xf>
    <xf numFmtId="0" fontId="21" fillId="14" borderId="28" xfId="0" applyFont="1" applyFill="1" applyBorder="1" applyAlignment="1">
      <alignment horizontal="center" vertical="center"/>
    </xf>
    <xf numFmtId="0" fontId="21" fillId="13" borderId="26" xfId="0" applyFont="1" applyFill="1" applyBorder="1" applyAlignment="1">
      <alignment horizontal="center" vertical="center"/>
    </xf>
    <xf numFmtId="0" fontId="21" fillId="13" borderId="27" xfId="0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1" fillId="5" borderId="26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2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27" fillId="13" borderId="21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9" fontId="15" fillId="0" borderId="3" xfId="1" applyNumberFormat="1" applyFont="1" applyFill="1" applyBorder="1" applyAlignment="1">
      <alignment horizontal="right" vertical="center" wrapText="1"/>
    </xf>
    <xf numFmtId="9" fontId="15" fillId="0" borderId="17" xfId="1" applyNumberFormat="1" applyFont="1" applyFill="1" applyBorder="1" applyAlignment="1">
      <alignment horizontal="right" vertical="center" wrapText="1"/>
    </xf>
    <xf numFmtId="42" fontId="15" fillId="0" borderId="3" xfId="5" applyFont="1" applyFill="1" applyBorder="1" applyAlignment="1">
      <alignment horizontal="right" vertical="center"/>
    </xf>
    <xf numFmtId="42" fontId="15" fillId="0" borderId="17" xfId="5" applyFont="1" applyFill="1" applyBorder="1" applyAlignment="1">
      <alignment horizontal="right" vertical="center"/>
    </xf>
    <xf numFmtId="9" fontId="15" fillId="0" borderId="16" xfId="1" applyNumberFormat="1" applyFont="1" applyFill="1" applyBorder="1" applyAlignment="1">
      <alignment horizontal="right" vertical="center"/>
    </xf>
    <xf numFmtId="42" fontId="15" fillId="0" borderId="16" xfId="0" applyNumberFormat="1" applyFont="1" applyFill="1" applyBorder="1" applyAlignment="1">
      <alignment horizontal="right" vertical="center"/>
    </xf>
    <xf numFmtId="42" fontId="15" fillId="0" borderId="16" xfId="5" applyFont="1" applyFill="1" applyBorder="1" applyAlignment="1">
      <alignment horizontal="right" vertical="center"/>
    </xf>
    <xf numFmtId="1" fontId="15" fillId="0" borderId="3" xfId="1" applyNumberFormat="1" applyFont="1" applyFill="1" applyBorder="1" applyAlignment="1">
      <alignment horizontal="right" vertical="center"/>
    </xf>
    <xf numFmtId="1" fontId="15" fillId="0" borderId="17" xfId="1" applyNumberFormat="1" applyFont="1" applyFill="1" applyBorder="1" applyAlignment="1">
      <alignment horizontal="right" vertical="center"/>
    </xf>
    <xf numFmtId="9" fontId="15" fillId="0" borderId="3" xfId="1" applyFont="1" applyFill="1" applyBorder="1" applyAlignment="1">
      <alignment horizontal="right" vertical="center"/>
    </xf>
    <xf numFmtId="9" fontId="15" fillId="0" borderId="16" xfId="0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right"/>
    </xf>
    <xf numFmtId="9" fontId="15" fillId="0" borderId="16" xfId="1" applyNumberFormat="1" applyFont="1" applyFill="1" applyBorder="1" applyAlignment="1">
      <alignment horizontal="right" vertical="center" wrapText="1"/>
    </xf>
    <xf numFmtId="0" fontId="24" fillId="0" borderId="4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19" fillId="2" borderId="35" xfId="2" applyFont="1" applyFill="1" applyBorder="1" applyAlignment="1">
      <alignment horizontal="center" vertical="center"/>
    </xf>
    <xf numFmtId="0" fontId="19" fillId="2" borderId="30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42" fontId="15" fillId="0" borderId="3" xfId="5" applyFont="1" applyFill="1" applyBorder="1" applyAlignment="1">
      <alignment horizontal="righ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23" fillId="11" borderId="35" xfId="0" applyFont="1" applyFill="1" applyBorder="1" applyAlignment="1">
      <alignment horizontal="center" vertical="center" wrapText="1" readingOrder="1"/>
    </xf>
    <xf numFmtId="0" fontId="23" fillId="11" borderId="31" xfId="0" applyFont="1" applyFill="1" applyBorder="1" applyAlignment="1">
      <alignment horizontal="center" vertical="center" wrapText="1" readingOrder="1"/>
    </xf>
    <xf numFmtId="0" fontId="23" fillId="5" borderId="35" xfId="0" applyFont="1" applyFill="1" applyBorder="1" applyAlignment="1">
      <alignment horizontal="center" vertical="center" wrapText="1" readingOrder="1"/>
    </xf>
    <xf numFmtId="0" fontId="23" fillId="5" borderId="31" xfId="0" applyFont="1" applyFill="1" applyBorder="1" applyAlignment="1">
      <alignment horizontal="center" vertical="center" wrapText="1" readingOrder="1"/>
    </xf>
    <xf numFmtId="0" fontId="23" fillId="6" borderId="35" xfId="0" applyFont="1" applyFill="1" applyBorder="1" applyAlignment="1">
      <alignment horizontal="center" vertical="center" wrapText="1" readingOrder="1"/>
    </xf>
    <xf numFmtId="0" fontId="23" fillId="6" borderId="31" xfId="0" applyFont="1" applyFill="1" applyBorder="1" applyAlignment="1">
      <alignment horizontal="center" vertical="center" wrapText="1" readingOrder="1"/>
    </xf>
    <xf numFmtId="9" fontId="23" fillId="7" borderId="35" xfId="0" applyNumberFormat="1" applyFont="1" applyFill="1" applyBorder="1" applyAlignment="1">
      <alignment horizontal="center" vertical="center" wrapText="1" readingOrder="1"/>
    </xf>
    <xf numFmtId="9" fontId="23" fillId="7" borderId="31" xfId="0" applyNumberFormat="1" applyFont="1" applyFill="1" applyBorder="1" applyAlignment="1">
      <alignment horizontal="center" vertical="center" wrapText="1" readingOrder="1"/>
    </xf>
    <xf numFmtId="0" fontId="23" fillId="10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vertical="center"/>
    </xf>
    <xf numFmtId="42" fontId="15" fillId="0" borderId="3" xfId="5" applyFont="1" applyFill="1" applyBorder="1" applyAlignment="1">
      <alignment horizontal="right" wrapText="1"/>
    </xf>
    <xf numFmtId="42" fontId="15" fillId="0" borderId="17" xfId="5" applyFont="1" applyFill="1" applyBorder="1" applyAlignment="1">
      <alignment horizontal="right" wrapText="1"/>
    </xf>
    <xf numFmtId="0" fontId="21" fillId="13" borderId="18" xfId="0" applyFont="1" applyFill="1" applyBorder="1" applyAlignment="1">
      <alignment horizontal="center" vertical="center" wrapText="1"/>
    </xf>
    <xf numFmtId="0" fontId="21" fillId="13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13" borderId="2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42" fontId="15" fillId="0" borderId="1" xfId="0" applyNumberFormat="1" applyFont="1" applyFill="1" applyBorder="1" applyAlignment="1">
      <alignment horizontal="right" vertical="center"/>
    </xf>
    <xf numFmtId="42" fontId="15" fillId="0" borderId="1" xfId="5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right" vertical="center"/>
    </xf>
    <xf numFmtId="9" fontId="15" fillId="0" borderId="1" xfId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42" fontId="13" fillId="0" borderId="1" xfId="26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/>
    </xf>
    <xf numFmtId="9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/>
    </xf>
    <xf numFmtId="42" fontId="15" fillId="0" borderId="1" xfId="5" applyFont="1" applyFill="1" applyBorder="1" applyAlignment="1">
      <alignment horizontal="right" vertical="center" wrapText="1"/>
    </xf>
    <xf numFmtId="42" fontId="15" fillId="0" borderId="1" xfId="26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42" fontId="13" fillId="0" borderId="1" xfId="5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9" fontId="13" fillId="0" borderId="1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8" fillId="11" borderId="35" xfId="0" applyFont="1" applyFill="1" applyBorder="1" applyAlignment="1">
      <alignment horizontal="center" vertical="center" wrapText="1" readingOrder="1"/>
    </xf>
    <xf numFmtId="0" fontId="8" fillId="11" borderId="31" xfId="0" applyFont="1" applyFill="1" applyBorder="1" applyAlignment="1">
      <alignment horizontal="center" vertical="center" wrapText="1" readingOrder="1"/>
    </xf>
    <xf numFmtId="0" fontId="11" fillId="2" borderId="35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 wrapText="1" readingOrder="1"/>
    </xf>
    <xf numFmtId="0" fontId="8" fillId="5" borderId="31" xfId="0" applyFont="1" applyFill="1" applyBorder="1" applyAlignment="1">
      <alignment horizontal="center" vertical="center" wrapText="1" readingOrder="1"/>
    </xf>
    <xf numFmtId="0" fontId="8" fillId="6" borderId="35" xfId="0" applyFont="1" applyFill="1" applyBorder="1" applyAlignment="1">
      <alignment horizontal="center" vertical="center" wrapText="1" readingOrder="1"/>
    </xf>
    <xf numFmtId="0" fontId="8" fillId="6" borderId="31" xfId="0" applyFont="1" applyFill="1" applyBorder="1" applyAlignment="1">
      <alignment horizontal="center" vertical="center" wrapText="1" readingOrder="1"/>
    </xf>
    <xf numFmtId="9" fontId="8" fillId="7" borderId="35" xfId="0" applyNumberFormat="1" applyFont="1" applyFill="1" applyBorder="1" applyAlignment="1">
      <alignment horizontal="center" vertical="center" wrapText="1" readingOrder="1"/>
    </xf>
    <xf numFmtId="9" fontId="8" fillId="7" borderId="31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</cellXfs>
  <cellStyles count="36">
    <cellStyle name="BodyStyle" xfId="13" xr:uid="{00000000-0005-0000-0000-000000000000}"/>
    <cellStyle name="Currency" xfId="19" xr:uid="{00000000-0005-0000-0000-000001000000}"/>
    <cellStyle name="HeaderStyle" xfId="4" xr:uid="{00000000-0005-0000-0000-000002000000}"/>
    <cellStyle name="Hipervínculo 2" xfId="11" xr:uid="{00000000-0005-0000-0000-000004000000}"/>
    <cellStyle name="MainTitle" xfId="6" xr:uid="{00000000-0005-0000-0000-000005000000}"/>
    <cellStyle name="Millares [0]" xfId="3" builtinId="6"/>
    <cellStyle name="Millares [0] 2" xfId="10" xr:uid="{00000000-0005-0000-0000-000007000000}"/>
    <cellStyle name="Millares [0] 2 2" xfId="28" xr:uid="{00000000-0005-0000-0000-000008000000}"/>
    <cellStyle name="Millares [0] 2 3" xfId="33" xr:uid="{00000000-0005-0000-0000-000009000000}"/>
    <cellStyle name="Millares [0] 2 4" xfId="23" xr:uid="{00000000-0005-0000-0000-00000A000000}"/>
    <cellStyle name="Millares [0] 2 5" xfId="17" xr:uid="{00000000-0005-0000-0000-00000B000000}"/>
    <cellStyle name="Millares [0] 3" xfId="25" xr:uid="{00000000-0005-0000-0000-00000C000000}"/>
    <cellStyle name="Millares [0] 4" xfId="30" xr:uid="{00000000-0005-0000-0000-00000D000000}"/>
    <cellStyle name="Millares [0] 5" xfId="20" xr:uid="{00000000-0005-0000-0000-00000E000000}"/>
    <cellStyle name="Millares [0] 6" xfId="14" xr:uid="{00000000-0005-0000-0000-00000F000000}"/>
    <cellStyle name="Millares 2" xfId="12" xr:uid="{00000000-0005-0000-0000-000010000000}"/>
    <cellStyle name="Millares 2 2" xfId="29" xr:uid="{00000000-0005-0000-0000-000011000000}"/>
    <cellStyle name="Millares 2 3" xfId="34" xr:uid="{00000000-0005-0000-0000-000012000000}"/>
    <cellStyle name="Millares 2 4" xfId="24" xr:uid="{00000000-0005-0000-0000-000013000000}"/>
    <cellStyle name="Millares 2 5" xfId="18" xr:uid="{00000000-0005-0000-0000-000014000000}"/>
    <cellStyle name="Moneda [0]" xfId="5" builtinId="7"/>
    <cellStyle name="Moneda [0] 2" xfId="9" xr:uid="{00000000-0005-0000-0000-000016000000}"/>
    <cellStyle name="Moneda [0] 2 2" xfId="27" xr:uid="{00000000-0005-0000-0000-000017000000}"/>
    <cellStyle name="Moneda [0] 2 3" xfId="32" xr:uid="{00000000-0005-0000-0000-000018000000}"/>
    <cellStyle name="Moneda [0] 2 4" xfId="22" xr:uid="{00000000-0005-0000-0000-000019000000}"/>
    <cellStyle name="Moneda [0] 2 5" xfId="16" xr:uid="{00000000-0005-0000-0000-00001A000000}"/>
    <cellStyle name="Moneda [0] 3" xfId="26" xr:uid="{00000000-0005-0000-0000-00001B000000}"/>
    <cellStyle name="Moneda [0] 4" xfId="31" xr:uid="{00000000-0005-0000-0000-00001C000000}"/>
    <cellStyle name="Moneda [0] 5" xfId="21" xr:uid="{00000000-0005-0000-0000-00001D000000}"/>
    <cellStyle name="Moneda [0] 6" xfId="15" xr:uid="{00000000-0005-0000-0000-00001E000000}"/>
    <cellStyle name="Moneda 2" xfId="8" xr:uid="{00000000-0005-0000-0000-00001F000000}"/>
    <cellStyle name="Normal" xfId="0" builtinId="0"/>
    <cellStyle name="Normal 2" xfId="2" xr:uid="{00000000-0005-0000-0000-000021000000}"/>
    <cellStyle name="Normal 3" xfId="7" xr:uid="{00000000-0005-0000-0000-000022000000}"/>
    <cellStyle name="Numeric" xfId="35" xr:uid="{00000000-0005-0000-0000-000023000000}"/>
    <cellStyle name="Porcentaje" xfId="1" builtinId="5"/>
  </cellStyles>
  <dxfs count="275">
    <dxf>
      <font>
        <color theme="4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ont>
        <color theme="4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2" tint="-0.499984740745262"/>
        </patternFill>
      </fill>
    </dxf>
    <dxf>
      <font>
        <color theme="0" tint="-0.499984740745262"/>
      </font>
      <numFmt numFmtId="30" formatCode="@"/>
      <fill>
        <patternFill>
          <bgColor theme="0"/>
        </patternFill>
      </fill>
    </dxf>
  </dxfs>
  <tableStyles count="0" defaultTableStyle="TableStyleMedium2" defaultPivotStyle="PivotStyleLight16"/>
  <colors>
    <mruColors>
      <color rgb="FF175099"/>
      <color rgb="FF00ACCA"/>
      <color rgb="FF33569D"/>
      <color rgb="FF1519AB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537632</xdr:colOff>
      <xdr:row>0</xdr:row>
      <xdr:rowOff>21166</xdr:rowOff>
    </xdr:from>
    <xdr:to>
      <xdr:col>1</xdr:col>
      <xdr:colOff>1203854</xdr:colOff>
      <xdr:row>2</xdr:row>
      <xdr:rowOff>195791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55A19F-C295-4364-8160-0870371A87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632" y="21166"/>
          <a:ext cx="1862139" cy="767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793749</xdr:colOff>
      <xdr:row>0</xdr:row>
      <xdr:rowOff>63501</xdr:rowOff>
    </xdr:from>
    <xdr:to>
      <xdr:col>75</xdr:col>
      <xdr:colOff>444499</xdr:colOff>
      <xdr:row>2</xdr:row>
      <xdr:rowOff>238126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EC19D5-E8D2-4D51-9466-55CDF39C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37416" y="63501"/>
          <a:ext cx="2518833" cy="767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822325</xdr:colOff>
      <xdr:row>0</xdr:row>
      <xdr:rowOff>0</xdr:rowOff>
    </xdr:from>
    <xdr:to>
      <xdr:col>1</xdr:col>
      <xdr:colOff>1246717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59B60D-E9A9-491E-BD5B-C587CA2088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" y="0"/>
          <a:ext cx="1616076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624416</xdr:colOff>
      <xdr:row>0</xdr:row>
      <xdr:rowOff>52916</xdr:rowOff>
    </xdr:from>
    <xdr:to>
      <xdr:col>75</xdr:col>
      <xdr:colOff>391583</xdr:colOff>
      <xdr:row>2</xdr:row>
      <xdr:rowOff>227541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C16B91-72FE-427A-A4EC-C5977D8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06083" y="52916"/>
          <a:ext cx="2635250" cy="7672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177799</xdr:colOff>
      <xdr:row>0</xdr:row>
      <xdr:rowOff>0</xdr:rowOff>
    </xdr:from>
    <xdr:to>
      <xdr:col>1</xdr:col>
      <xdr:colOff>847422</xdr:colOff>
      <xdr:row>2</xdr:row>
      <xdr:rowOff>174625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AE6F0F-F9E9-4B45-BEB2-C74D912AD5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99" y="0"/>
          <a:ext cx="1865540" cy="767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85</xdr:col>
      <xdr:colOff>497416</xdr:colOff>
      <xdr:row>0</xdr:row>
      <xdr:rowOff>190501</xdr:rowOff>
    </xdr:from>
    <xdr:to>
      <xdr:col>88</xdr:col>
      <xdr:colOff>772583</xdr:colOff>
      <xdr:row>2</xdr:row>
      <xdr:rowOff>116417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EAFB5A-D265-4FE6-AE4D-E266D4A5E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67249" y="190501"/>
          <a:ext cx="3143250" cy="518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812799</xdr:colOff>
      <xdr:row>0</xdr:row>
      <xdr:rowOff>31750</xdr:rowOff>
    </xdr:from>
    <xdr:to>
      <xdr:col>1</xdr:col>
      <xdr:colOff>1486958</xdr:colOff>
      <xdr:row>2</xdr:row>
      <xdr:rowOff>206375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F8ACED-9895-438B-89F1-B7A8A1E6E4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799" y="31750"/>
          <a:ext cx="1866901" cy="76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719666</xdr:colOff>
      <xdr:row>0</xdr:row>
      <xdr:rowOff>63500</xdr:rowOff>
    </xdr:from>
    <xdr:to>
      <xdr:col>73</xdr:col>
      <xdr:colOff>550333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B0A39D-3CE1-4B43-869E-D1DD1A500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92916" y="63500"/>
          <a:ext cx="2698750" cy="7672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ES-F07-08_Plan_Accion_con_Cuadro_de_Mando_V03%20Preliminar%20con%20ajustes%20PAA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.serna/ADRES/DIANA%20FERNANDA%20FORERO%20CORREDOR%20-%20GRUPO%20GESTI&#211;N%20DE%20SERVICIO%20AL%20CIUDADANO/Plan%20Accion%20Integrado%20ADRES%20Vigencia%202018%20%20con%20cuadro%20de%20mand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ela.briceno/Documents/Plan%20de%20acci&#243;n/Plan%20Accion%202018/Plan%20Accion%20Integrado%20ADRES%20Vigencia%202018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IES-F07-08_Plan_Accion_con_Cuadro_de_Mando_V04%20Otros%20planes%20T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Accion_2019_OCI_V02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ela.briceno/Documents/Plan%20de%20acci&#243;n/Plan%20Accion%202018/Plan%20Accion%20Integrado%20ADRES%20Vigencia%202018%20con%20Cuadro%20de%20Mando%20V6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IES-F07-08_Plan_Accion_con_Cuadro_de_Mando_V03%20Preliminar%20DGTI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ela.briceno/AppData/Local/Microsoft/Windows/INetCache/Content.Outlook/FBI6K8AZ/Copia%20de%20Plan%20Accion%20ADRES%20Vigencia%202018%20con%20Cuadro%20de%20Ma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Proyectos estrat"/>
      <sheetName val="Plan de Accion Misional"/>
      <sheetName val="Plan de Accion apoyo transversa"/>
      <sheetName val="Plan de Accion ajustes normativ"/>
      <sheetName val="Excepciones presupuestales"/>
      <sheetName val="Cuadro Mando Integral Seguimien"/>
      <sheetName val="Cuadro Mando Integral Detallado"/>
      <sheetName val="Cumplimiento perspectivas conso"/>
      <sheetName val="Cumplimiento de objetivos"/>
      <sheetName val="Cumplimiento Tipo de Plan"/>
      <sheetName val="Cumplimiento Dependencias"/>
      <sheetName val="TAB. REF. PA"/>
      <sheetName val="Estadísticas"/>
      <sheetName val="Actividades relevantes Detalle"/>
      <sheetName val="PLAN DE ADQUISIONES COMPI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REF. PA"/>
      <sheetName val="Plan de Accion Final"/>
      <sheetName val="Hoja2"/>
      <sheetName val="Plan de Accion 2018"/>
      <sheetName val="Cuadro Mando Integral Seguimien"/>
      <sheetName val="Cuadro Mando Integral Detallado"/>
      <sheetName val="Cumplimiento perspectivas conso"/>
      <sheetName val="Cumplimiento perspectivas Mejor"/>
      <sheetName val="Cumplimiento de objetivos"/>
      <sheetName val="Cumplimi actividades relevantes"/>
      <sheetName val="Cumplimiento de objetivos Mejor"/>
      <sheetName val="Cumplimiento Dependencias"/>
      <sheetName val="Cumplimiento Dependencias Mejor"/>
      <sheetName val="Ejecución Presupuestal"/>
      <sheetName val="Control de Cambios"/>
      <sheetName val="Actividades relevantes Detalle"/>
      <sheetName val="PLAN DE ADQUISIONES COMPILAD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2018"/>
      <sheetName val="Cuadro Mando Integral Seguimien"/>
      <sheetName val="Cuadro Mando Integral Detallado"/>
      <sheetName val="Cumplimiento perspectivas conso"/>
      <sheetName val="Cumplimiento de objetivos"/>
      <sheetName val="Cumplimiento Dependencias"/>
      <sheetName val="Cumplimi actividades relevantes"/>
      <sheetName val="Control de Cambios"/>
      <sheetName val="Actividades relevantes Detalle"/>
      <sheetName val="PLAN DE ADQUISIONES COMPILADO"/>
      <sheetName val="TAB. REF. 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Proyectos estrat"/>
      <sheetName val="Plan de Accion apoyo transversa"/>
      <sheetName val="Resumen"/>
      <sheetName val="Plan de Accion ajustes normativ"/>
      <sheetName val="Cuadro Mando Integral Seguimien"/>
      <sheetName val="Cuadro Mando Integral Detallado"/>
      <sheetName val="Cumplimiento perspectivas conso"/>
      <sheetName val="Cumplimiento de objetivos"/>
      <sheetName val="Cumplimiento Dependencias"/>
      <sheetName val="Cumplimiento Tipo de Plan"/>
      <sheetName val="Cumplimi actividades relevantes"/>
      <sheetName val="TAB. REF. PA"/>
      <sheetName val="Actividades relevantes Detalle"/>
      <sheetName val="PLAN DE ADQUISIONES COMPI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(2)"/>
      <sheetName val="Plan de Accion"/>
      <sheetName val="TAB.REF.PA"/>
      <sheetName val="Cuadro Mando Integral Seguimien"/>
      <sheetName val="Cuadro Mando Integral Detallado"/>
      <sheetName val="Cumplimiento perspectivas conso"/>
      <sheetName val="Cumplimiento de objetivos"/>
      <sheetName val="Cumplimiento Dependencias"/>
      <sheetName val="Cumplimiento Tipo de Plan"/>
      <sheetName val="Cumplimi actividades relevantes"/>
      <sheetName val="Actividades relevantes Detalle"/>
      <sheetName val="PLAN DE ADQUISIONES COMPI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2018"/>
      <sheetName val="Cuadro Mando Integral Seguimien"/>
      <sheetName val="Cumplimiento perspectivas conso"/>
      <sheetName val="Cuadro Mando Integral Detallado"/>
      <sheetName val="Cumplimiento perspectivas Mejor"/>
      <sheetName val="Cumplimiento de objetivos"/>
      <sheetName val="Cumplimi actividades relevantes"/>
      <sheetName val="Cumplimiento de objetivos Mejor"/>
      <sheetName val="Cumplimiento Dependencias"/>
      <sheetName val="Cumplimiento Dependencias Mejor"/>
      <sheetName val="Ejecución Presupuestal"/>
      <sheetName val="Control de Cambios"/>
      <sheetName val="Actividades relevantes Detalle"/>
      <sheetName val="PLAN DE ADQUISIONES COMPILADO"/>
      <sheetName val="TAB. REF. 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Final"/>
      <sheetName val="Hoja2"/>
      <sheetName val="Plan de Accion Proyectos estrat"/>
      <sheetName val="Plan de Accion apoyo transversa"/>
      <sheetName val="Plan de Accion ajustes normativ"/>
      <sheetName val="Cuadro Mando Integral Seguimien"/>
      <sheetName val="Cuadro Mando Integral Detallado"/>
      <sheetName val="Cumplimiento perspectivas conso"/>
      <sheetName val="Cumplimiento de objetivos"/>
      <sheetName val="Cumplimiento Dependencias"/>
      <sheetName val="Cumplimiento Tipo de Plan"/>
      <sheetName val="Cumplimi actividades relevantes"/>
      <sheetName val="TAB. REF. PA"/>
      <sheetName val="Actividades relevantes Detalle"/>
      <sheetName val="PLAN DE ADQUISIONES COMPI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REF. PA"/>
      <sheetName val="Plan de Accion Final"/>
      <sheetName val="Hoja2"/>
      <sheetName val="Plan de Accion 2018"/>
      <sheetName val="Cuadro Mando Integral Seguimien"/>
      <sheetName val="Cuadro Mando Integral Detallado"/>
      <sheetName val="Cumplimiento perspectivas conso"/>
      <sheetName val="Cumplimiento de objetivos"/>
      <sheetName val="Cumplimiento Dependencias"/>
      <sheetName val="Cumplimi actividades relevantes"/>
      <sheetName val="Actividades relevantes Detalle"/>
      <sheetName val="PLAN DE ADQUISIONES COMPILAD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T43"/>
  <sheetViews>
    <sheetView showGridLines="0" tabSelected="1" zoomScale="90" zoomScaleNormal="90" workbookViewId="0">
      <pane ySplit="8" topLeftCell="A9" activePane="bottomLeft" state="frozen"/>
      <selection pane="bottomLeft" activeCell="A7" sqref="A7:A8"/>
    </sheetView>
  </sheetViews>
  <sheetFormatPr baseColWidth="10" defaultRowHeight="14.25" x14ac:dyDescent="0.2"/>
  <cols>
    <col min="1" max="1" width="17.85546875" style="115" bestFit="1" customWidth="1"/>
    <col min="2" max="2" width="30.42578125" style="115" bestFit="1" customWidth="1"/>
    <col min="3" max="3" width="13.85546875" style="117" hidden="1" customWidth="1"/>
    <col min="4" max="4" width="4.7109375" style="117" customWidth="1"/>
    <col min="5" max="5" width="3.7109375" style="117" customWidth="1"/>
    <col min="6" max="6" width="16.5703125" style="115" customWidth="1"/>
    <col min="7" max="7" width="38.28515625" style="115" customWidth="1"/>
    <col min="8" max="8" width="18.5703125" style="115" customWidth="1"/>
    <col min="9" max="9" width="29.140625" style="115" customWidth="1"/>
    <col min="10" max="10" width="15.7109375" style="115" customWidth="1"/>
    <col min="11" max="11" width="26.140625" style="115" customWidth="1"/>
    <col min="12" max="12" width="12.85546875" style="117" customWidth="1"/>
    <col min="13" max="13" width="12.7109375" style="115" customWidth="1"/>
    <col min="14" max="14" width="14.5703125" style="115" customWidth="1"/>
    <col min="15" max="15" width="29.85546875" style="115" customWidth="1"/>
    <col min="16" max="16" width="23.5703125" style="115" customWidth="1"/>
    <col min="17" max="17" width="17.28515625" style="115" customWidth="1"/>
    <col min="18" max="18" width="21.42578125" style="115" customWidth="1"/>
    <col min="19" max="19" width="23.7109375" style="115" customWidth="1"/>
    <col min="20" max="20" width="25.7109375" style="115" customWidth="1"/>
    <col min="21" max="21" width="35" style="115" customWidth="1"/>
    <col min="22" max="22" width="16.5703125" style="115" customWidth="1"/>
    <col min="23" max="23" width="26.5703125" style="115" customWidth="1"/>
    <col min="24" max="24" width="28.28515625" style="115" customWidth="1"/>
    <col min="25" max="25" width="13.140625" style="115" hidden="1" customWidth="1"/>
    <col min="26" max="26" width="35.7109375" style="115" hidden="1" customWidth="1"/>
    <col min="27" max="27" width="27.7109375" style="115" hidden="1" customWidth="1"/>
    <col min="28" max="28" width="18" style="115" customWidth="1"/>
    <col min="29" max="29" width="13.85546875" style="114" customWidth="1"/>
    <col min="30" max="30" width="35.7109375" style="114" customWidth="1"/>
    <col min="31" max="31" width="27.7109375" style="114" customWidth="1"/>
    <col min="32" max="32" width="13.5703125" style="114" customWidth="1"/>
    <col min="33" max="33" width="27.7109375" style="114" customWidth="1"/>
    <col min="34" max="34" width="11.42578125" style="114" customWidth="1"/>
    <col min="35" max="35" width="15.7109375" style="114" customWidth="1"/>
    <col min="36" max="36" width="11.42578125" style="114" customWidth="1"/>
    <col min="37" max="37" width="15.7109375" style="114" customWidth="1"/>
    <col min="38" max="38" width="50.7109375" style="114" customWidth="1"/>
    <col min="39" max="39" width="13.7109375" style="114" customWidth="1"/>
    <col min="40" max="40" width="35.7109375" style="114" customWidth="1"/>
    <col min="41" max="41" width="27.7109375" style="114" customWidth="1"/>
    <col min="42" max="42" width="17.140625" style="114" customWidth="1"/>
    <col min="43" max="43" width="27.7109375" style="114" customWidth="1"/>
    <col min="44" max="44" width="13.7109375" style="114" customWidth="1"/>
    <col min="45" max="45" width="15.7109375" style="114" customWidth="1"/>
    <col min="46" max="46" width="13.7109375" style="114" customWidth="1"/>
    <col min="47" max="47" width="15.7109375" style="114" customWidth="1"/>
    <col min="48" max="48" width="50.7109375" style="114" customWidth="1"/>
    <col min="49" max="49" width="13.7109375" style="114" customWidth="1"/>
    <col min="50" max="50" width="35.7109375" style="114" customWidth="1"/>
    <col min="51" max="51" width="27.7109375" style="114" customWidth="1"/>
    <col min="52" max="52" width="18" style="114" customWidth="1"/>
    <col min="53" max="53" width="27.7109375" style="114" customWidth="1"/>
    <col min="54" max="54" width="13.7109375" style="114" customWidth="1"/>
    <col min="55" max="55" width="15.7109375" style="114" customWidth="1"/>
    <col min="56" max="56" width="13.7109375" style="114" customWidth="1"/>
    <col min="57" max="57" width="15.7109375" style="114" customWidth="1"/>
    <col min="58" max="58" width="50.7109375" style="114" customWidth="1"/>
    <col min="59" max="59" width="13.7109375" style="114" customWidth="1"/>
    <col min="60" max="60" width="35.7109375" style="114" customWidth="1"/>
    <col min="61" max="61" width="27.7109375" style="114" customWidth="1"/>
    <col min="62" max="62" width="13.7109375" style="114" customWidth="1"/>
    <col min="63" max="63" width="27.7109375" style="114" customWidth="1"/>
    <col min="64" max="64" width="13.7109375" style="114" customWidth="1"/>
    <col min="65" max="65" width="15.7109375" style="114" customWidth="1"/>
    <col min="66" max="66" width="13.7109375" style="114" customWidth="1"/>
    <col min="67" max="67" width="15.7109375" style="114" customWidth="1"/>
    <col min="68" max="68" width="50.7109375" style="114" customWidth="1"/>
    <col min="69" max="69" width="13.7109375" style="114" customWidth="1"/>
    <col min="70" max="70" width="15.7109375" style="114" customWidth="1"/>
    <col min="71" max="71" width="15.42578125" style="114" customWidth="1"/>
    <col min="72" max="72" width="15.7109375" style="114" customWidth="1"/>
    <col min="73" max="73" width="13.7109375" style="114" customWidth="1"/>
    <col min="74" max="74" width="15.7109375" style="114" customWidth="1"/>
    <col min="75" max="75" width="13.7109375" style="114" customWidth="1"/>
    <col min="76" max="76" width="15.7109375" style="114" customWidth="1"/>
    <col min="77" max="77" width="17.5703125" style="114" hidden="1" customWidth="1"/>
    <col min="78" max="16384" width="11.42578125" style="114"/>
  </cols>
  <sheetData>
    <row r="1" spans="1:77" ht="22.5" customHeight="1" x14ac:dyDescent="0.2">
      <c r="A1" s="228"/>
      <c r="B1" s="229"/>
      <c r="C1" s="234" t="s">
        <v>216</v>
      </c>
      <c r="D1" s="235"/>
      <c r="E1" s="235"/>
      <c r="F1" s="235"/>
      <c r="G1" s="235"/>
      <c r="H1" s="235"/>
      <c r="I1" s="235"/>
      <c r="J1" s="236"/>
      <c r="K1" s="237" t="s">
        <v>217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8"/>
      <c r="BU1" s="249"/>
      <c r="BV1" s="250"/>
      <c r="BW1" s="250"/>
      <c r="BX1" s="250"/>
    </row>
    <row r="2" spans="1:77" ht="24" customHeight="1" x14ac:dyDescent="0.2">
      <c r="A2" s="230"/>
      <c r="B2" s="231"/>
      <c r="C2" s="255" t="s">
        <v>218</v>
      </c>
      <c r="D2" s="256"/>
      <c r="E2" s="256"/>
      <c r="F2" s="256"/>
      <c r="G2" s="256"/>
      <c r="H2" s="256"/>
      <c r="I2" s="256"/>
      <c r="J2" s="257"/>
      <c r="K2" s="258" t="s">
        <v>221</v>
      </c>
      <c r="L2" s="260" t="s">
        <v>220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 t="s">
        <v>219</v>
      </c>
      <c r="BT2" s="262">
        <v>2</v>
      </c>
      <c r="BU2" s="251"/>
      <c r="BV2" s="252"/>
      <c r="BW2" s="252"/>
      <c r="BX2" s="252"/>
    </row>
    <row r="3" spans="1:77" ht="25.5" customHeight="1" thickBot="1" x14ac:dyDescent="0.25">
      <c r="A3" s="232"/>
      <c r="B3" s="233"/>
      <c r="C3" s="264" t="s">
        <v>215</v>
      </c>
      <c r="D3" s="265"/>
      <c r="E3" s="265"/>
      <c r="F3" s="265"/>
      <c r="G3" s="265"/>
      <c r="H3" s="265"/>
      <c r="I3" s="265"/>
      <c r="J3" s="266"/>
      <c r="K3" s="259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3"/>
      <c r="BU3" s="253"/>
      <c r="BV3" s="254"/>
      <c r="BW3" s="254"/>
      <c r="BX3" s="254"/>
    </row>
    <row r="4" spans="1:77" ht="15" x14ac:dyDescent="0.2">
      <c r="C4" s="115"/>
      <c r="D4" s="115"/>
      <c r="E4" s="11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77" s="70" customFormat="1" ht="12.75" x14ac:dyDescent="0.2">
      <c r="A5" s="122" t="s">
        <v>313</v>
      </c>
      <c r="B5" s="10"/>
      <c r="C5" s="10"/>
      <c r="D5" s="10"/>
      <c r="E5" s="10"/>
      <c r="F5" s="10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10"/>
      <c r="T5" s="123"/>
      <c r="U5" s="10"/>
      <c r="V5" s="10"/>
      <c r="W5" s="10"/>
      <c r="X5" s="10"/>
      <c r="Y5" s="10"/>
      <c r="Z5" s="10"/>
      <c r="AA5" s="10"/>
      <c r="AB5" s="10"/>
    </row>
    <row r="6" spans="1:77" s="70" customFormat="1" ht="13.5" thickBot="1" x14ac:dyDescent="0.25">
      <c r="A6" s="122"/>
      <c r="B6" s="10"/>
      <c r="C6" s="10"/>
      <c r="D6" s="10"/>
      <c r="E6" s="10"/>
      <c r="F6" s="10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0"/>
      <c r="T6" s="123"/>
      <c r="U6" s="10"/>
      <c r="V6" s="10"/>
      <c r="W6" s="10"/>
      <c r="X6" s="10"/>
      <c r="Y6" s="10"/>
      <c r="Z6" s="10"/>
      <c r="AA6" s="10"/>
      <c r="AB6" s="10"/>
    </row>
    <row r="7" spans="1:77" s="70" customFormat="1" ht="30" customHeight="1" thickBot="1" x14ac:dyDescent="0.25">
      <c r="A7" s="268" t="s">
        <v>30</v>
      </c>
      <c r="B7" s="199" t="s">
        <v>31</v>
      </c>
      <c r="C7" s="199" t="s">
        <v>222</v>
      </c>
      <c r="D7" s="267" t="s">
        <v>222</v>
      </c>
      <c r="E7" s="267"/>
      <c r="F7" s="199" t="s">
        <v>57</v>
      </c>
      <c r="G7" s="199" t="s">
        <v>224</v>
      </c>
      <c r="H7" s="199" t="s">
        <v>223</v>
      </c>
      <c r="I7" s="199" t="s">
        <v>225</v>
      </c>
      <c r="J7" s="199" t="s">
        <v>32</v>
      </c>
      <c r="K7" s="199" t="s">
        <v>49</v>
      </c>
      <c r="L7" s="199" t="s">
        <v>35</v>
      </c>
      <c r="M7" s="199" t="s">
        <v>8</v>
      </c>
      <c r="N7" s="199" t="s">
        <v>33</v>
      </c>
      <c r="O7" s="199" t="s">
        <v>50</v>
      </c>
      <c r="P7" s="199" t="s">
        <v>153</v>
      </c>
      <c r="Q7" s="199" t="s">
        <v>5</v>
      </c>
      <c r="R7" s="199" t="s">
        <v>37</v>
      </c>
      <c r="S7" s="199" t="s">
        <v>36</v>
      </c>
      <c r="T7" s="199" t="s">
        <v>38</v>
      </c>
      <c r="U7" s="199" t="s">
        <v>39</v>
      </c>
      <c r="V7" s="199" t="s">
        <v>6</v>
      </c>
      <c r="W7" s="199" t="s">
        <v>0</v>
      </c>
      <c r="X7" s="199" t="s">
        <v>34</v>
      </c>
      <c r="Y7" s="199" t="s">
        <v>8</v>
      </c>
      <c r="Z7" s="199" t="s">
        <v>191</v>
      </c>
      <c r="AA7" s="199" t="s">
        <v>153</v>
      </c>
      <c r="AB7" s="201" t="s">
        <v>9</v>
      </c>
      <c r="AC7" s="240" t="s">
        <v>193</v>
      </c>
      <c r="AD7" s="240"/>
      <c r="AE7" s="240"/>
      <c r="AF7" s="240"/>
      <c r="AG7" s="240"/>
      <c r="AH7" s="240"/>
      <c r="AI7" s="240"/>
      <c r="AJ7" s="240"/>
      <c r="AK7" s="240"/>
      <c r="AL7" s="241"/>
      <c r="AM7" s="242" t="s">
        <v>195</v>
      </c>
      <c r="AN7" s="243"/>
      <c r="AO7" s="243"/>
      <c r="AP7" s="243"/>
      <c r="AQ7" s="243"/>
      <c r="AR7" s="243"/>
      <c r="AS7" s="243"/>
      <c r="AT7" s="243"/>
      <c r="AU7" s="243"/>
      <c r="AV7" s="244"/>
      <c r="AW7" s="239" t="s">
        <v>194</v>
      </c>
      <c r="AX7" s="240"/>
      <c r="AY7" s="240"/>
      <c r="AZ7" s="240"/>
      <c r="BA7" s="240"/>
      <c r="BB7" s="240"/>
      <c r="BC7" s="240"/>
      <c r="BD7" s="240"/>
      <c r="BE7" s="240"/>
      <c r="BF7" s="241"/>
      <c r="BG7" s="242" t="s">
        <v>196</v>
      </c>
      <c r="BH7" s="243"/>
      <c r="BI7" s="243"/>
      <c r="BJ7" s="243"/>
      <c r="BK7" s="243"/>
      <c r="BL7" s="243"/>
      <c r="BM7" s="243"/>
      <c r="BN7" s="243"/>
      <c r="BO7" s="243"/>
      <c r="BP7" s="244"/>
      <c r="BQ7" s="246" t="s">
        <v>1204</v>
      </c>
      <c r="BR7" s="247"/>
      <c r="BS7" s="247"/>
      <c r="BT7" s="247"/>
      <c r="BU7" s="247"/>
      <c r="BV7" s="247"/>
      <c r="BW7" s="247"/>
      <c r="BX7" s="248"/>
    </row>
    <row r="8" spans="1:77" s="160" customFormat="1" ht="39.75" customHeight="1" thickBot="1" x14ac:dyDescent="0.25">
      <c r="A8" s="269"/>
      <c r="B8" s="200"/>
      <c r="C8" s="200"/>
      <c r="D8" s="194">
        <v>2</v>
      </c>
      <c r="E8" s="194">
        <v>3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2"/>
      <c r="AC8" s="193" t="s">
        <v>8</v>
      </c>
      <c r="AD8" s="129" t="s">
        <v>50</v>
      </c>
      <c r="AE8" s="129" t="s">
        <v>153</v>
      </c>
      <c r="AF8" s="129" t="s">
        <v>8</v>
      </c>
      <c r="AG8" s="129" t="s">
        <v>153</v>
      </c>
      <c r="AH8" s="129" t="s">
        <v>7</v>
      </c>
      <c r="AI8" s="129" t="s">
        <v>10</v>
      </c>
      <c r="AJ8" s="129" t="s">
        <v>7</v>
      </c>
      <c r="AK8" s="129" t="s">
        <v>10</v>
      </c>
      <c r="AL8" s="129" t="s">
        <v>192</v>
      </c>
      <c r="AM8" s="126" t="s">
        <v>8</v>
      </c>
      <c r="AN8" s="126" t="s">
        <v>50</v>
      </c>
      <c r="AO8" s="126" t="s">
        <v>153</v>
      </c>
      <c r="AP8" s="126" t="s">
        <v>8</v>
      </c>
      <c r="AQ8" s="126" t="s">
        <v>153</v>
      </c>
      <c r="AR8" s="126" t="s">
        <v>7</v>
      </c>
      <c r="AS8" s="126" t="s">
        <v>10</v>
      </c>
      <c r="AT8" s="126" t="s">
        <v>7</v>
      </c>
      <c r="AU8" s="126" t="s">
        <v>10</v>
      </c>
      <c r="AV8" s="126" t="s">
        <v>192</v>
      </c>
      <c r="AW8" s="129" t="s">
        <v>8</v>
      </c>
      <c r="AX8" s="129" t="s">
        <v>50</v>
      </c>
      <c r="AY8" s="129" t="s">
        <v>153</v>
      </c>
      <c r="AZ8" s="129" t="s">
        <v>8</v>
      </c>
      <c r="BA8" s="129" t="s">
        <v>153</v>
      </c>
      <c r="BB8" s="129" t="s">
        <v>7</v>
      </c>
      <c r="BC8" s="129" t="s">
        <v>10</v>
      </c>
      <c r="BD8" s="129" t="s">
        <v>7</v>
      </c>
      <c r="BE8" s="129" t="s">
        <v>10</v>
      </c>
      <c r="BF8" s="129" t="s">
        <v>192</v>
      </c>
      <c r="BG8" s="126" t="s">
        <v>8</v>
      </c>
      <c r="BH8" s="126" t="s">
        <v>50</v>
      </c>
      <c r="BI8" s="126" t="s">
        <v>153</v>
      </c>
      <c r="BJ8" s="126" t="s">
        <v>8</v>
      </c>
      <c r="BK8" s="126" t="s">
        <v>153</v>
      </c>
      <c r="BL8" s="126" t="s">
        <v>7</v>
      </c>
      <c r="BM8" s="126" t="s">
        <v>10</v>
      </c>
      <c r="BN8" s="126" t="s">
        <v>7</v>
      </c>
      <c r="BO8" s="126" t="s">
        <v>10</v>
      </c>
      <c r="BP8" s="126" t="s">
        <v>192</v>
      </c>
      <c r="BQ8" s="130" t="s">
        <v>7</v>
      </c>
      <c r="BR8" s="130" t="s">
        <v>10</v>
      </c>
      <c r="BS8" s="130" t="s">
        <v>7</v>
      </c>
      <c r="BT8" s="130" t="s">
        <v>10</v>
      </c>
      <c r="BU8" s="130" t="s">
        <v>7</v>
      </c>
      <c r="BV8" s="130" t="s">
        <v>10</v>
      </c>
      <c r="BW8" s="130" t="s">
        <v>7</v>
      </c>
      <c r="BX8" s="130" t="s">
        <v>10</v>
      </c>
    </row>
    <row r="9" spans="1:77" s="70" customFormat="1" ht="96" customHeight="1" x14ac:dyDescent="0.2">
      <c r="A9" s="162">
        <v>11500</v>
      </c>
      <c r="B9" s="161" t="s">
        <v>13</v>
      </c>
      <c r="C9" s="161" t="s">
        <v>297</v>
      </c>
      <c r="D9" s="187" t="s">
        <v>1048</v>
      </c>
      <c r="E9" s="187" t="s">
        <v>1048</v>
      </c>
      <c r="F9" s="172" t="s">
        <v>95</v>
      </c>
      <c r="G9" s="169" t="s">
        <v>311</v>
      </c>
      <c r="H9" s="172" t="s">
        <v>110</v>
      </c>
      <c r="I9" s="169" t="s">
        <v>306</v>
      </c>
      <c r="J9" s="206" t="s">
        <v>557</v>
      </c>
      <c r="K9" s="208" t="s">
        <v>1104</v>
      </c>
      <c r="L9" s="173" t="s">
        <v>51</v>
      </c>
      <c r="M9" s="170">
        <v>1</v>
      </c>
      <c r="N9" s="206" t="s">
        <v>109</v>
      </c>
      <c r="O9" s="208" t="s">
        <v>1106</v>
      </c>
      <c r="P9" s="212">
        <v>40053470870</v>
      </c>
      <c r="Q9" s="220">
        <v>1</v>
      </c>
      <c r="R9" s="208" t="s">
        <v>17</v>
      </c>
      <c r="S9" s="208" t="s">
        <v>26</v>
      </c>
      <c r="T9" s="208" t="s">
        <v>635</v>
      </c>
      <c r="U9" s="208" t="s">
        <v>638</v>
      </c>
      <c r="V9" s="208" t="s">
        <v>71</v>
      </c>
      <c r="W9" s="161" t="s">
        <v>1107</v>
      </c>
      <c r="X9" s="208" t="s">
        <v>201</v>
      </c>
      <c r="Y9" s="274">
        <v>1</v>
      </c>
      <c r="Z9" s="208" t="str">
        <f>+O9</f>
        <v>Entregar resultados del rezago de 2018 de la Auditoría Integral de Salud, jurídica y financiera a los recobros y las reclamaciones; y normalización de entrega de resultados a partir de enero de 2019</v>
      </c>
      <c r="AA9" s="275">
        <f>+P9</f>
        <v>40053470870</v>
      </c>
      <c r="AB9" s="186" t="s">
        <v>46</v>
      </c>
      <c r="AC9" s="90">
        <v>0.25</v>
      </c>
      <c r="AD9" s="203" t="str">
        <f>+Z9</f>
        <v>Entregar resultados del rezago de 2018 de la Auditoría Integral de Salud, jurídica y financiera a los recobros y las reclamaciones; y normalización de entrega de resultados a partir de enero de 2019</v>
      </c>
      <c r="AE9" s="272">
        <f>+AA9/4</f>
        <v>10013367717.5</v>
      </c>
      <c r="AF9" s="50"/>
      <c r="AG9" s="224"/>
      <c r="AH9" s="54">
        <f t="shared" ref="AH9" si="0">+(AF9/AC9)</f>
        <v>0</v>
      </c>
      <c r="AI9" s="226">
        <f t="shared" ref="AI9" si="1">+(AG9/AE9)</f>
        <v>0</v>
      </c>
      <c r="AJ9" s="54">
        <f t="shared" ref="AJ9" si="2">+(AF9/Y9)</f>
        <v>0</v>
      </c>
      <c r="AK9" s="226">
        <f t="shared" ref="AK9" si="3">+(AG9/AA9)</f>
        <v>0</v>
      </c>
      <c r="AL9" s="55"/>
      <c r="AM9" s="90">
        <v>0.25</v>
      </c>
      <c r="AN9" s="203" t="str">
        <f>+Z9</f>
        <v>Entregar resultados del rezago de 2018 de la Auditoría Integral de Salud, jurídica y financiera a los recobros y las reclamaciones; y normalización de entrega de resultados a partir de enero de 2019</v>
      </c>
      <c r="AO9" s="272">
        <f>+AA9/4</f>
        <v>10013367717.5</v>
      </c>
      <c r="AP9" s="111"/>
      <c r="AQ9" s="224"/>
      <c r="AR9" s="54">
        <f t="shared" ref="AR9" si="4">+(AP9/AM9)</f>
        <v>0</v>
      </c>
      <c r="AS9" s="226">
        <f t="shared" ref="AS9" si="5">+(AQ9/AO9)</f>
        <v>0</v>
      </c>
      <c r="AT9" s="54">
        <f t="shared" ref="AT9" si="6">+(AP9+AF9)/Y9</f>
        <v>0</v>
      </c>
      <c r="AU9" s="226">
        <f t="shared" ref="AU9" si="7">+(AQ9+AG9)/AA9</f>
        <v>0</v>
      </c>
      <c r="AV9" s="54"/>
      <c r="AW9" s="90">
        <v>0.25</v>
      </c>
      <c r="AX9" s="203" t="str">
        <f>+Z9</f>
        <v>Entregar resultados del rezago de 2018 de la Auditoría Integral de Salud, jurídica y financiera a los recobros y las reclamaciones; y normalización de entrega de resultados a partir de enero de 2019</v>
      </c>
      <c r="AY9" s="272">
        <f>+AA9/4</f>
        <v>10013367717.5</v>
      </c>
      <c r="AZ9" s="111"/>
      <c r="BA9" s="111"/>
      <c r="BB9" s="54">
        <f t="shared" ref="BB9" si="8">+(AZ9/AW9)</f>
        <v>0</v>
      </c>
      <c r="BC9" s="226">
        <f t="shared" ref="BC9" si="9">+(BA9/AY9)</f>
        <v>0</v>
      </c>
      <c r="BD9" s="54">
        <f t="shared" ref="BD9" si="10">+(AP9+AF9+AZ9)/Y9</f>
        <v>0</v>
      </c>
      <c r="BE9" s="226">
        <f t="shared" ref="BE9" si="11">+(AQ9+AG9+BA9)/AA9</f>
        <v>0</v>
      </c>
      <c r="BF9" s="54"/>
      <c r="BG9" s="90">
        <v>0.25</v>
      </c>
      <c r="BH9" s="203" t="str">
        <f>+Z9</f>
        <v>Entregar resultados del rezago de 2018 de la Auditoría Integral de Salud, jurídica y financiera a los recobros y las reclamaciones; y normalización de entrega de resultados a partir de enero de 2019</v>
      </c>
      <c r="BI9" s="272">
        <f>+AA9/4</f>
        <v>10013367717.5</v>
      </c>
      <c r="BJ9" s="111"/>
      <c r="BK9" s="111"/>
      <c r="BL9" s="54">
        <f t="shared" ref="BL9" si="12">+(BJ9/BG9)</f>
        <v>0</v>
      </c>
      <c r="BM9" s="226">
        <f t="shared" ref="BM9" si="13">+(BK9/BI9)</f>
        <v>0</v>
      </c>
      <c r="BN9" s="54">
        <f t="shared" ref="BN9" si="14">+(AP9+AF9+AZ9+BJ9)/Y9</f>
        <v>0</v>
      </c>
      <c r="BO9" s="226">
        <f t="shared" ref="BO9" si="15">+(AQ9+AG9+BA9+BK9)/AA9</f>
        <v>0</v>
      </c>
      <c r="BP9" s="55"/>
      <c r="BQ9" s="57">
        <f t="shared" ref="BQ9" si="16">IF(AND(AC9=0,AF9=0),"No Prog ni Ejec",IF(AC9=0,CONCATENATE("No Prog, Ejec=  ",AF9),AF9/AC9))</f>
        <v>0</v>
      </c>
      <c r="BR9" s="270">
        <f t="shared" ref="BR9" si="17">IF(AND(AE9=0,AG9=0),"No Prog ni Ejec",IF(AE9=0,CONCATENATE("No Prog, Ejec=  ",AG9),AG9/AE9))</f>
        <v>0</v>
      </c>
      <c r="BS9" s="57">
        <f t="shared" ref="BS9" si="18">IF(AND(AM9=0,AP9=0),"No Prog ni Ejec",IF(AM9=0,CONCATENATE("No Prog, Ejec=  ",AP9),AP9/AM9))</f>
        <v>0</v>
      </c>
      <c r="BT9" s="270">
        <f t="shared" ref="BT9" si="19">IF(AND(AO9=0,AQ9=0),"No Prog ni Ejec",IF(AO9=0,CONCATENATE("No Prog, Ejec=  ",AQ9),AQ9/AO9))</f>
        <v>0</v>
      </c>
      <c r="BU9" s="57">
        <f t="shared" ref="BU9" si="20">IF(AND(AW9=0,AZ9=0),"No Prog ni Ejec",IF(AW9=0,CONCATENATE("No Prog, Ejec=  ",AZ9),AZ9/AW9))</f>
        <v>0</v>
      </c>
      <c r="BV9" s="270">
        <f t="shared" ref="BV9" si="21">IF(AND(AY9=0,BA9=0),"No Prog ni Ejec",IF(AY9=0,CONCATENATE("No Prog, Ejec=  ",BA9),BA9/AY9))</f>
        <v>0</v>
      </c>
      <c r="BW9" s="57">
        <f t="shared" ref="BW9" si="22">IF(AND(BG9=0,BJ9=0),"No Prog ni Ejec",IF(BG9=0,CONCATENATE("No Prog, Ejec=  ",BJ9),BJ9/BG9))</f>
        <v>0</v>
      </c>
      <c r="BX9" s="270">
        <f t="shared" ref="BX9" si="23">IF(AND(BI9=0,BK9=0),"No Prog ni Ejec",IF(BI9=0,CONCATENATE("No Prog, Ejec=  ",BK9),BK9/BI9))</f>
        <v>0</v>
      </c>
      <c r="BY9" s="137">
        <f>+AA9-AE9-AO9-AY9-BI9</f>
        <v>0</v>
      </c>
    </row>
    <row r="10" spans="1:77" s="70" customFormat="1" ht="121.5" customHeight="1" x14ac:dyDescent="0.2">
      <c r="A10" s="104">
        <v>11500</v>
      </c>
      <c r="B10" s="99" t="s">
        <v>13</v>
      </c>
      <c r="C10" s="99" t="s">
        <v>297</v>
      </c>
      <c r="D10" s="101" t="s">
        <v>1048</v>
      </c>
      <c r="E10" s="101" t="s">
        <v>1048</v>
      </c>
      <c r="F10" s="104" t="s">
        <v>95</v>
      </c>
      <c r="G10" s="99" t="s">
        <v>311</v>
      </c>
      <c r="H10" s="104" t="s">
        <v>110</v>
      </c>
      <c r="I10" s="99" t="s">
        <v>306</v>
      </c>
      <c r="J10" s="207"/>
      <c r="K10" s="204"/>
      <c r="L10" s="105" t="s">
        <v>1105</v>
      </c>
      <c r="M10" s="83" t="s">
        <v>1108</v>
      </c>
      <c r="N10" s="207"/>
      <c r="O10" s="204"/>
      <c r="P10" s="213"/>
      <c r="Q10" s="221"/>
      <c r="R10" s="204"/>
      <c r="S10" s="204"/>
      <c r="T10" s="204"/>
      <c r="U10" s="204"/>
      <c r="V10" s="204"/>
      <c r="W10" s="99" t="s">
        <v>1205</v>
      </c>
      <c r="X10" s="204"/>
      <c r="Y10" s="227"/>
      <c r="Z10" s="204"/>
      <c r="AA10" s="223"/>
      <c r="AB10" s="52" t="s">
        <v>46</v>
      </c>
      <c r="AC10" s="104" t="s">
        <v>1108</v>
      </c>
      <c r="AD10" s="204"/>
      <c r="AE10" s="273"/>
      <c r="AF10" s="50"/>
      <c r="AG10" s="225"/>
      <c r="AH10" s="54" t="e">
        <f t="shared" ref="AH10" si="24">+(AF10/AC10)</f>
        <v>#VALUE!</v>
      </c>
      <c r="AI10" s="227"/>
      <c r="AJ10" s="54" t="e">
        <f t="shared" ref="AJ10" si="25">+(AF10/Y10)</f>
        <v>#DIV/0!</v>
      </c>
      <c r="AK10" s="227"/>
      <c r="AL10" s="55"/>
      <c r="AM10" s="104" t="s">
        <v>1108</v>
      </c>
      <c r="AN10" s="204"/>
      <c r="AO10" s="273"/>
      <c r="AP10" s="111"/>
      <c r="AQ10" s="225"/>
      <c r="AR10" s="54" t="e">
        <f t="shared" ref="AR10" si="26">+(AP10/AM10)</f>
        <v>#VALUE!</v>
      </c>
      <c r="AS10" s="227"/>
      <c r="AT10" s="54" t="e">
        <f t="shared" ref="AT10" si="27">+(AP10+AF10)/Y10</f>
        <v>#DIV/0!</v>
      </c>
      <c r="AU10" s="227"/>
      <c r="AV10" s="54"/>
      <c r="AW10" s="104" t="s">
        <v>1108</v>
      </c>
      <c r="AX10" s="204"/>
      <c r="AY10" s="273"/>
      <c r="AZ10" s="111"/>
      <c r="BA10" s="111"/>
      <c r="BB10" s="54" t="e">
        <f t="shared" ref="BB10" si="28">+(AZ10/AW10)</f>
        <v>#VALUE!</v>
      </c>
      <c r="BC10" s="227"/>
      <c r="BD10" s="54" t="e">
        <f t="shared" ref="BD10" si="29">+(AP10+AF10+AZ10)/Y10</f>
        <v>#DIV/0!</v>
      </c>
      <c r="BE10" s="227"/>
      <c r="BF10" s="54"/>
      <c r="BG10" s="104" t="s">
        <v>1108</v>
      </c>
      <c r="BH10" s="204"/>
      <c r="BI10" s="273"/>
      <c r="BJ10" s="111"/>
      <c r="BK10" s="111"/>
      <c r="BL10" s="54" t="e">
        <f t="shared" ref="BL10" si="30">+(BJ10/BG10)</f>
        <v>#VALUE!</v>
      </c>
      <c r="BM10" s="227"/>
      <c r="BN10" s="54" t="e">
        <f t="shared" ref="BN10" si="31">+(AP10+AF10+AZ10+BJ10)/Y10</f>
        <v>#DIV/0!</v>
      </c>
      <c r="BO10" s="227"/>
      <c r="BP10" s="55"/>
      <c r="BQ10" s="57" t="e">
        <f t="shared" ref="BQ10" si="32">IF(AND(AC10=0,AF10=0),"No Prog ni Ejec",IF(AC10=0,CONCATENATE("No Prog, Ejec=  ",AF10),AF10/AC10))</f>
        <v>#VALUE!</v>
      </c>
      <c r="BR10" s="271"/>
      <c r="BS10" s="57" t="e">
        <f t="shared" ref="BS10" si="33">IF(AND(AM10=0,AP10=0),"No Prog ni Ejec",IF(AM10=0,CONCATENATE("No Prog, Ejec=  ",AP10),AP10/AM10))</f>
        <v>#VALUE!</v>
      </c>
      <c r="BT10" s="271"/>
      <c r="BU10" s="57" t="e">
        <f t="shared" ref="BU10" si="34">IF(AND(AW10=0,AZ10=0),"No Prog ni Ejec",IF(AW10=0,CONCATENATE("No Prog, Ejec=  ",AZ10),AZ10/AW10))</f>
        <v>#VALUE!</v>
      </c>
      <c r="BV10" s="271"/>
      <c r="BW10" s="57" t="e">
        <f t="shared" ref="BW10" si="35">IF(AND(BG10=0,BJ10=0),"No Prog ni Ejec",IF(BG10=0,CONCATENATE("No Prog, Ejec=  ",BJ10),BJ10/BG10))</f>
        <v>#VALUE!</v>
      </c>
      <c r="BX10" s="271"/>
      <c r="BY10" s="137">
        <f t="shared" ref="BY10:BY36" si="36">+AA10-AE10-AO10-AY10-BI10</f>
        <v>0</v>
      </c>
    </row>
    <row r="11" spans="1:77" s="58" customFormat="1" ht="153" x14ac:dyDescent="0.2">
      <c r="A11" s="104">
        <v>11500</v>
      </c>
      <c r="B11" s="99" t="s">
        <v>13</v>
      </c>
      <c r="C11" s="99" t="s">
        <v>297</v>
      </c>
      <c r="D11" s="101" t="s">
        <v>1048</v>
      </c>
      <c r="E11" s="101" t="s">
        <v>1048</v>
      </c>
      <c r="F11" s="104" t="s">
        <v>95</v>
      </c>
      <c r="G11" s="99" t="s">
        <v>312</v>
      </c>
      <c r="H11" s="104" t="s">
        <v>110</v>
      </c>
      <c r="I11" s="99" t="s">
        <v>306</v>
      </c>
      <c r="J11" s="104" t="s">
        <v>559</v>
      </c>
      <c r="K11" s="99" t="s">
        <v>161</v>
      </c>
      <c r="L11" s="105" t="s">
        <v>51</v>
      </c>
      <c r="M11" s="83">
        <v>1</v>
      </c>
      <c r="N11" s="104" t="s">
        <v>558</v>
      </c>
      <c r="O11" s="99" t="s">
        <v>326</v>
      </c>
      <c r="P11" s="108">
        <f>48960000*2</f>
        <v>97920000</v>
      </c>
      <c r="Q11" s="90">
        <v>1</v>
      </c>
      <c r="R11" s="99" t="s">
        <v>18</v>
      </c>
      <c r="S11" s="99" t="s">
        <v>24</v>
      </c>
      <c r="T11" s="99" t="s">
        <v>635</v>
      </c>
      <c r="U11" s="99" t="s">
        <v>638</v>
      </c>
      <c r="V11" s="99" t="s">
        <v>71</v>
      </c>
      <c r="W11" s="99" t="s">
        <v>388</v>
      </c>
      <c r="X11" s="99" t="s">
        <v>201</v>
      </c>
      <c r="Y11" s="54">
        <v>1</v>
      </c>
      <c r="Z11" s="99" t="str">
        <f t="shared" ref="Z11:Z18" si="37">+O11</f>
        <v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v>
      </c>
      <c r="AA11" s="51">
        <f t="shared" ref="AA11:AA18" si="38">+P11</f>
        <v>97920000</v>
      </c>
      <c r="AB11" s="52" t="s">
        <v>46</v>
      </c>
      <c r="AC11" s="90">
        <v>0.25</v>
      </c>
      <c r="AD11" s="99" t="str">
        <f>+Z11</f>
        <v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v>
      </c>
      <c r="AE11" s="89">
        <f>+AA11/4</f>
        <v>24480000</v>
      </c>
      <c r="AF11" s="50"/>
      <c r="AG11" s="111"/>
      <c r="AH11" s="54">
        <f t="shared" ref="AH11:AH20" si="39">+(AF11/AC11)</f>
        <v>0</v>
      </c>
      <c r="AI11" s="54">
        <f t="shared" ref="AI11:AI18" si="40">+(AG11/AE11)</f>
        <v>0</v>
      </c>
      <c r="AJ11" s="54">
        <f t="shared" ref="AJ11:AJ18" si="41">+(AF11/Y11)</f>
        <v>0</v>
      </c>
      <c r="AK11" s="54">
        <f t="shared" ref="AK11:AK18" si="42">+(AG11/AA11)</f>
        <v>0</v>
      </c>
      <c r="AL11" s="55"/>
      <c r="AM11" s="90">
        <v>0.25</v>
      </c>
      <c r="AN11" s="99" t="str">
        <f>+Z11</f>
        <v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v>
      </c>
      <c r="AO11" s="89">
        <f>+AA11/4</f>
        <v>24480000</v>
      </c>
      <c r="AP11" s="111"/>
      <c r="AQ11" s="111"/>
      <c r="AR11" s="54">
        <f t="shared" ref="AR11:AR18" si="43">+(AP11/AM11)</f>
        <v>0</v>
      </c>
      <c r="AS11" s="54">
        <f t="shared" ref="AS11:AS18" si="44">+(AQ11/AO11)</f>
        <v>0</v>
      </c>
      <c r="AT11" s="54">
        <f t="shared" ref="AT11:AT18" si="45">+(AP11+AF11)/Y11</f>
        <v>0</v>
      </c>
      <c r="AU11" s="54">
        <f t="shared" ref="AU11:AU18" si="46">+(AQ11+AG11)/AA11</f>
        <v>0</v>
      </c>
      <c r="AV11" s="54"/>
      <c r="AW11" s="90">
        <v>0.25</v>
      </c>
      <c r="AX11" s="99" t="str">
        <f>+Z11</f>
        <v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v>
      </c>
      <c r="AY11" s="89">
        <f>+AA11/4</f>
        <v>24480000</v>
      </c>
      <c r="AZ11" s="111"/>
      <c r="BA11" s="111"/>
      <c r="BB11" s="54">
        <f t="shared" ref="BB11:BB18" si="47">+(AZ11/AW11)</f>
        <v>0</v>
      </c>
      <c r="BC11" s="54">
        <f t="shared" ref="BC11:BC18" si="48">+(BA11/AY11)</f>
        <v>0</v>
      </c>
      <c r="BD11" s="54">
        <f t="shared" ref="BD11:BD18" si="49">+(AP11+AF11+AZ11)/Y11</f>
        <v>0</v>
      </c>
      <c r="BE11" s="54">
        <f t="shared" ref="BE11:BE18" si="50">+(AQ11+AG11+BA11)/AA11</f>
        <v>0</v>
      </c>
      <c r="BF11" s="54"/>
      <c r="BG11" s="90">
        <v>0.25</v>
      </c>
      <c r="BH11" s="99" t="str">
        <f>+Z11</f>
        <v xml:space="preserve">Análisis, verificación y cruce de la información de las fuentes internas y externas, involucradas en los procesos de recobros y reclamaciones, efectuando las validaciones que se consideren pertinente, así como en la elaboración de apoyos y conceptos técnicos que se requieran para atender la operación de la dependencia </v>
      </c>
      <c r="BI11" s="89">
        <f>+AA11/4</f>
        <v>24480000</v>
      </c>
      <c r="BJ11" s="111"/>
      <c r="BK11" s="111"/>
      <c r="BL11" s="54">
        <f t="shared" ref="BL11:BL18" si="51">+(BJ11/BG11)</f>
        <v>0</v>
      </c>
      <c r="BM11" s="54">
        <f t="shared" ref="BM11:BM18" si="52">+(BK11/BI11)</f>
        <v>0</v>
      </c>
      <c r="BN11" s="54">
        <f t="shared" ref="BN11:BN18" si="53">+(AP11+AF11+AZ11+BJ11)/Y11</f>
        <v>0</v>
      </c>
      <c r="BO11" s="54">
        <f t="shared" ref="BO11:BO18" si="54">+(AQ11+AG11+BA11+BK11)/AA11</f>
        <v>0</v>
      </c>
      <c r="BP11" s="55"/>
      <c r="BQ11" s="57">
        <f t="shared" ref="BQ11:BQ18" si="55">IF(AND(AC11=0,AF11=0),"No Prog ni Ejec",IF(AC11=0,CONCATENATE("No Prog, Ejec=  ",AF11),AF11/AC11))</f>
        <v>0</v>
      </c>
      <c r="BR11" s="57">
        <f t="shared" ref="BR11:BR18" si="56">IF(AND(AE11=0,AG11=0),"No Prog ni Ejec",IF(AE11=0,CONCATENATE("No Prog, Ejec=  ",AG11),AG11/AE11))</f>
        <v>0</v>
      </c>
      <c r="BS11" s="57">
        <f t="shared" ref="BS11:BS18" si="57">IF(AND(AM11=0,AP11=0),"No Prog ni Ejec",IF(AM11=0,CONCATENATE("No Prog, Ejec=  ",AP11),AP11/AM11))</f>
        <v>0</v>
      </c>
      <c r="BT11" s="57">
        <f t="shared" ref="BT11:BT18" si="58">IF(AND(AO11=0,AQ11=0),"No Prog ni Ejec",IF(AO11=0,CONCATENATE("No Prog, Ejec=  ",AQ11),AQ11/AO11))</f>
        <v>0</v>
      </c>
      <c r="BU11" s="57">
        <f t="shared" ref="BU11:BU18" si="59">IF(AND(AW11=0,AZ11=0),"No Prog ni Ejec",IF(AW11=0,CONCATENATE("No Prog, Ejec=  ",AZ11),AZ11/AW11))</f>
        <v>0</v>
      </c>
      <c r="BV11" s="57">
        <f t="shared" ref="BV11:BV18" si="60">IF(AND(AY11=0,BA11=0),"No Prog ni Ejec",IF(AY11=0,CONCATENATE("No Prog, Ejec=  ",BA11),BA11/AY11))</f>
        <v>0</v>
      </c>
      <c r="BW11" s="57">
        <f t="shared" ref="BW11:BW18" si="61">IF(AND(BG11=0,BJ11=0),"No Prog ni Ejec",IF(BG11=0,CONCATENATE("No Prog, Ejec=  ",BJ11),BJ11/BG11))</f>
        <v>0</v>
      </c>
      <c r="BX11" s="57">
        <f t="shared" ref="BX11:BX18" si="62">IF(AND(BI11=0,BK11=0),"No Prog ni Ejec",IF(BI11=0,CONCATENATE("No Prog, Ejec=  ",BK11),BK11/BI11))</f>
        <v>0</v>
      </c>
      <c r="BY11" s="137">
        <f t="shared" si="36"/>
        <v>0</v>
      </c>
    </row>
    <row r="12" spans="1:77" s="58" customFormat="1" ht="51" customHeight="1" x14ac:dyDescent="0.2">
      <c r="A12" s="104">
        <v>11500</v>
      </c>
      <c r="B12" s="99" t="s">
        <v>13</v>
      </c>
      <c r="C12" s="99" t="s">
        <v>297</v>
      </c>
      <c r="D12" s="195" t="s">
        <v>1048</v>
      </c>
      <c r="E12" s="195" t="s">
        <v>1048</v>
      </c>
      <c r="F12" s="88" t="s">
        <v>95</v>
      </c>
      <c r="G12" s="98" t="s">
        <v>312</v>
      </c>
      <c r="H12" s="88" t="s">
        <v>110</v>
      </c>
      <c r="I12" s="98" t="s">
        <v>306</v>
      </c>
      <c r="J12" s="104" t="s">
        <v>561</v>
      </c>
      <c r="K12" s="99" t="s">
        <v>598</v>
      </c>
      <c r="L12" s="105" t="s">
        <v>172</v>
      </c>
      <c r="M12" s="50">
        <v>4</v>
      </c>
      <c r="N12" s="88" t="s">
        <v>560</v>
      </c>
      <c r="O12" s="98" t="s">
        <v>599</v>
      </c>
      <c r="P12" s="109">
        <f>143990000</f>
        <v>143990000</v>
      </c>
      <c r="Q12" s="90">
        <v>1</v>
      </c>
      <c r="R12" s="99" t="s">
        <v>17</v>
      </c>
      <c r="S12" s="99" t="s">
        <v>262</v>
      </c>
      <c r="T12" s="99" t="s">
        <v>635</v>
      </c>
      <c r="U12" s="99" t="s">
        <v>638</v>
      </c>
      <c r="V12" s="99" t="s">
        <v>71</v>
      </c>
      <c r="W12" s="99" t="s">
        <v>953</v>
      </c>
      <c r="X12" s="99" t="s">
        <v>201</v>
      </c>
      <c r="Y12" s="50">
        <v>4</v>
      </c>
      <c r="Z12" s="98" t="str">
        <f>+O12</f>
        <v>Optimizar y sistematizar el proceso de auditoría integral en salud, jurídica y financiera de recbros y reclamaciones</v>
      </c>
      <c r="AA12" s="87">
        <f>+P12</f>
        <v>143990000</v>
      </c>
      <c r="AB12" s="52" t="s">
        <v>46</v>
      </c>
      <c r="AC12" s="50">
        <v>1</v>
      </c>
      <c r="AD12" s="98" t="str">
        <f>+Z12</f>
        <v>Optimizar y sistematizar el proceso de auditoría integral en salud, jurídica y financiera de recbros y reclamaciones</v>
      </c>
      <c r="AE12" s="91">
        <f>(AA12/11)*2</f>
        <v>26180000</v>
      </c>
      <c r="AF12" s="50"/>
      <c r="AG12" s="111"/>
      <c r="AH12" s="54">
        <f t="shared" ref="AH12" si="63">+(AF12/AC12)</f>
        <v>0</v>
      </c>
      <c r="AI12" s="97">
        <f t="shared" ref="AI12" si="64">+(AG12/AE12)</f>
        <v>0</v>
      </c>
      <c r="AJ12" s="54">
        <f t="shared" ref="AJ12" si="65">+(AF12/Y12)</f>
        <v>0</v>
      </c>
      <c r="AK12" s="97">
        <f t="shared" ref="AK12" si="66">+(AG12/AA12)</f>
        <v>0</v>
      </c>
      <c r="AL12" s="55"/>
      <c r="AM12" s="50">
        <v>1</v>
      </c>
      <c r="AN12" s="98" t="str">
        <f>+Z12</f>
        <v>Optimizar y sistematizar el proceso de auditoría integral en salud, jurídica y financiera de recbros y reclamaciones</v>
      </c>
      <c r="AO12" s="91">
        <f>(AA12/11)*3</f>
        <v>39270000</v>
      </c>
      <c r="AP12" s="111"/>
      <c r="AQ12" s="111"/>
      <c r="AR12" s="54">
        <f t="shared" ref="AR12" si="67">+(AP12/AM12)</f>
        <v>0</v>
      </c>
      <c r="AS12" s="97">
        <f t="shared" ref="AS12" si="68">+(AQ12/AO12)</f>
        <v>0</v>
      </c>
      <c r="AT12" s="54">
        <f t="shared" ref="AT12" si="69">+(AP12+AF12)/Y12</f>
        <v>0</v>
      </c>
      <c r="AU12" s="97">
        <f t="shared" ref="AU12" si="70">+(AQ12+AG12)/AA12</f>
        <v>0</v>
      </c>
      <c r="AV12" s="54"/>
      <c r="AW12" s="50">
        <v>1</v>
      </c>
      <c r="AX12" s="98" t="str">
        <f>+Z12</f>
        <v>Optimizar y sistematizar el proceso de auditoría integral en salud, jurídica y financiera de recbros y reclamaciones</v>
      </c>
      <c r="AY12" s="91">
        <f>(AA12/11)*3</f>
        <v>39270000</v>
      </c>
      <c r="AZ12" s="111"/>
      <c r="BA12" s="111"/>
      <c r="BB12" s="54">
        <f t="shared" ref="BB12" si="71">+(AZ12/AW12)</f>
        <v>0</v>
      </c>
      <c r="BC12" s="97">
        <f t="shared" ref="BC12" si="72">+(BA12/AY12)</f>
        <v>0</v>
      </c>
      <c r="BD12" s="54">
        <f t="shared" ref="BD12" si="73">+(AP12+AF12+AZ12)/Y12</f>
        <v>0</v>
      </c>
      <c r="BE12" s="97">
        <f t="shared" ref="BE12" si="74">+(AQ12+AG12+BA12)/AA12</f>
        <v>0</v>
      </c>
      <c r="BF12" s="54"/>
      <c r="BG12" s="50">
        <v>1</v>
      </c>
      <c r="BH12" s="98" t="str">
        <f>+Z12</f>
        <v>Optimizar y sistematizar el proceso de auditoría integral en salud, jurídica y financiera de recbros y reclamaciones</v>
      </c>
      <c r="BI12" s="91">
        <f>(AA12/11)*3</f>
        <v>39270000</v>
      </c>
      <c r="BJ12" s="111"/>
      <c r="BK12" s="111"/>
      <c r="BL12" s="54">
        <f t="shared" ref="BL12" si="75">+(BJ12/BG12)</f>
        <v>0</v>
      </c>
      <c r="BM12" s="97">
        <f t="shared" ref="BM12" si="76">+(BK12/BI12)</f>
        <v>0</v>
      </c>
      <c r="BN12" s="54">
        <f t="shared" ref="BN12" si="77">+(AP12+AF12+AZ12+BJ12)/Y12</f>
        <v>0</v>
      </c>
      <c r="BO12" s="97">
        <f t="shared" ref="BO12" si="78">+(AQ12+AG12+BA12+BK12)/AA12</f>
        <v>0</v>
      </c>
      <c r="BP12" s="55"/>
      <c r="BQ12" s="57">
        <f t="shared" ref="BQ12" si="79">IF(AND(AC12=0,AF12=0),"No Prog ni Ejec",IF(AC12=0,CONCATENATE("No Prog, Ejec=  ",AF12),AF12/AC12))</f>
        <v>0</v>
      </c>
      <c r="BR12" s="102">
        <f t="shared" ref="BR12" si="80">IF(AND(AE12=0,AG12=0),"No Prog ni Ejec",IF(AE12=0,CONCATENATE("No Prog, Ejec=  ",AG12),AG12/AE12))</f>
        <v>0</v>
      </c>
      <c r="BS12" s="57">
        <f t="shared" ref="BS12" si="81">IF(AND(AM12=0,AP12=0),"No Prog ni Ejec",IF(AM12=0,CONCATENATE("No Prog, Ejec=  ",AP12),AP12/AM12))</f>
        <v>0</v>
      </c>
      <c r="BT12" s="102">
        <f t="shared" ref="BT12" si="82">IF(AND(AO12=0,AQ12=0),"No Prog ni Ejec",IF(AO12=0,CONCATENATE("No Prog, Ejec=  ",AQ12),AQ12/AO12))</f>
        <v>0</v>
      </c>
      <c r="BU12" s="57">
        <f t="shared" ref="BU12" si="83">IF(AND(AW12=0,AZ12=0),"No Prog ni Ejec",IF(AW12=0,CONCATENATE("No Prog, Ejec=  ",AZ12),AZ12/AW12))</f>
        <v>0</v>
      </c>
      <c r="BV12" s="102">
        <f t="shared" ref="BV12" si="84">IF(AND(AY12=0,BA12=0),"No Prog ni Ejec",IF(AY12=0,CONCATENATE("No Prog, Ejec=  ",BA12),BA12/AY12))</f>
        <v>0</v>
      </c>
      <c r="BW12" s="57">
        <f t="shared" ref="BW12" si="85">IF(AND(BG12=0,BJ12=0),"No Prog ni Ejec",IF(BG12=0,CONCATENATE("No Prog, Ejec=  ",BJ12),BJ12/BG12))</f>
        <v>0</v>
      </c>
      <c r="BX12" s="102">
        <f t="shared" ref="BX12" si="86">IF(AND(BI12=0,BK12=0),"No Prog ni Ejec",IF(BI12=0,CONCATENATE("No Prog, Ejec=  ",BK12),BK12/BI12))</f>
        <v>0</v>
      </c>
      <c r="BY12" s="137">
        <f t="shared" si="36"/>
        <v>0</v>
      </c>
    </row>
    <row r="13" spans="1:77" s="58" customFormat="1" ht="76.5" x14ac:dyDescent="0.2">
      <c r="A13" s="104">
        <v>11500</v>
      </c>
      <c r="B13" s="99" t="s">
        <v>13</v>
      </c>
      <c r="C13" s="99" t="s">
        <v>297</v>
      </c>
      <c r="D13" s="101" t="s">
        <v>1048</v>
      </c>
      <c r="E13" s="101"/>
      <c r="F13" s="104" t="s">
        <v>95</v>
      </c>
      <c r="G13" s="99" t="s">
        <v>312</v>
      </c>
      <c r="H13" s="104" t="s">
        <v>110</v>
      </c>
      <c r="I13" s="99" t="s">
        <v>306</v>
      </c>
      <c r="J13" s="104" t="s">
        <v>563</v>
      </c>
      <c r="K13" s="99" t="s">
        <v>377</v>
      </c>
      <c r="L13" s="105" t="s">
        <v>359</v>
      </c>
      <c r="M13" s="50">
        <v>12</v>
      </c>
      <c r="N13" s="104" t="s">
        <v>562</v>
      </c>
      <c r="O13" s="48" t="s">
        <v>382</v>
      </c>
      <c r="P13" s="108">
        <v>0</v>
      </c>
      <c r="Q13" s="90">
        <v>1</v>
      </c>
      <c r="R13" s="99" t="s">
        <v>17</v>
      </c>
      <c r="S13" s="99" t="s">
        <v>26</v>
      </c>
      <c r="T13" s="99" t="s">
        <v>635</v>
      </c>
      <c r="U13" s="99" t="s">
        <v>638</v>
      </c>
      <c r="V13" s="99" t="s">
        <v>71</v>
      </c>
      <c r="W13" s="99" t="s">
        <v>389</v>
      </c>
      <c r="X13" s="99" t="s">
        <v>251</v>
      </c>
      <c r="Y13" s="50">
        <v>12</v>
      </c>
      <c r="Z13" s="99" t="str">
        <f t="shared" si="37"/>
        <v>Ordenar el giro previo a favor de las entidades recobrantes y proveedores de servicios y tecnologías no incluidas en el PB con cargo a la UPC</v>
      </c>
      <c r="AA13" s="51">
        <f t="shared" si="38"/>
        <v>0</v>
      </c>
      <c r="AB13" s="52" t="s">
        <v>48</v>
      </c>
      <c r="AC13" s="50">
        <v>3</v>
      </c>
      <c r="AD13" s="99" t="str">
        <f t="shared" ref="AD13:AD19" si="87">+Z13</f>
        <v>Ordenar el giro previo a favor de las entidades recobrantes y proveedores de servicios y tecnologías no incluidas en el PB con cargo a la UPC</v>
      </c>
      <c r="AE13" s="89">
        <v>0</v>
      </c>
      <c r="AF13" s="50"/>
      <c r="AG13" s="111"/>
      <c r="AH13" s="54">
        <f t="shared" si="39"/>
        <v>0</v>
      </c>
      <c r="AI13" s="54" t="e">
        <f t="shared" si="40"/>
        <v>#DIV/0!</v>
      </c>
      <c r="AJ13" s="54">
        <f t="shared" si="41"/>
        <v>0</v>
      </c>
      <c r="AK13" s="54" t="e">
        <f t="shared" si="42"/>
        <v>#DIV/0!</v>
      </c>
      <c r="AL13" s="55"/>
      <c r="AM13" s="50">
        <v>3</v>
      </c>
      <c r="AN13" s="99" t="str">
        <f t="shared" ref="AN13:AN19" si="88">+Z13</f>
        <v>Ordenar el giro previo a favor de las entidades recobrantes y proveedores de servicios y tecnologías no incluidas en el PB con cargo a la UPC</v>
      </c>
      <c r="AO13" s="89">
        <v>0</v>
      </c>
      <c r="AP13" s="111"/>
      <c r="AQ13" s="111"/>
      <c r="AR13" s="54">
        <f t="shared" si="43"/>
        <v>0</v>
      </c>
      <c r="AS13" s="54" t="e">
        <f t="shared" si="44"/>
        <v>#DIV/0!</v>
      </c>
      <c r="AT13" s="54">
        <f t="shared" si="45"/>
        <v>0</v>
      </c>
      <c r="AU13" s="54" t="e">
        <f t="shared" si="46"/>
        <v>#DIV/0!</v>
      </c>
      <c r="AV13" s="54"/>
      <c r="AW13" s="50">
        <v>3</v>
      </c>
      <c r="AX13" s="99" t="str">
        <f t="shared" ref="AX13:AX19" si="89">+Z13</f>
        <v>Ordenar el giro previo a favor de las entidades recobrantes y proveedores de servicios y tecnologías no incluidas en el PB con cargo a la UPC</v>
      </c>
      <c r="AY13" s="89">
        <v>0</v>
      </c>
      <c r="AZ13" s="111"/>
      <c r="BA13" s="111"/>
      <c r="BB13" s="54">
        <f t="shared" si="47"/>
        <v>0</v>
      </c>
      <c r="BC13" s="54" t="e">
        <f t="shared" si="48"/>
        <v>#DIV/0!</v>
      </c>
      <c r="BD13" s="54">
        <f t="shared" si="49"/>
        <v>0</v>
      </c>
      <c r="BE13" s="54" t="e">
        <f t="shared" si="50"/>
        <v>#DIV/0!</v>
      </c>
      <c r="BF13" s="54"/>
      <c r="BG13" s="50">
        <v>3</v>
      </c>
      <c r="BH13" s="99" t="str">
        <f t="shared" ref="BH13:BH19" si="90">+Z13</f>
        <v>Ordenar el giro previo a favor de las entidades recobrantes y proveedores de servicios y tecnologías no incluidas en el PB con cargo a la UPC</v>
      </c>
      <c r="BI13" s="89">
        <v>0</v>
      </c>
      <c r="BJ13" s="111"/>
      <c r="BK13" s="111"/>
      <c r="BL13" s="54">
        <f t="shared" si="51"/>
        <v>0</v>
      </c>
      <c r="BM13" s="54" t="e">
        <f t="shared" si="52"/>
        <v>#DIV/0!</v>
      </c>
      <c r="BN13" s="54">
        <f t="shared" si="53"/>
        <v>0</v>
      </c>
      <c r="BO13" s="54" t="e">
        <f t="shared" si="54"/>
        <v>#DIV/0!</v>
      </c>
      <c r="BP13" s="55"/>
      <c r="BQ13" s="57">
        <f t="shared" si="55"/>
        <v>0</v>
      </c>
      <c r="BR13" s="57" t="str">
        <f t="shared" si="56"/>
        <v>No Prog ni Ejec</v>
      </c>
      <c r="BS13" s="57">
        <f t="shared" si="57"/>
        <v>0</v>
      </c>
      <c r="BT13" s="57" t="str">
        <f t="shared" si="58"/>
        <v>No Prog ni Ejec</v>
      </c>
      <c r="BU13" s="57">
        <f t="shared" si="59"/>
        <v>0</v>
      </c>
      <c r="BV13" s="57" t="str">
        <f t="shared" si="60"/>
        <v>No Prog ni Ejec</v>
      </c>
      <c r="BW13" s="57">
        <f t="shared" si="61"/>
        <v>0</v>
      </c>
      <c r="BX13" s="57" t="str">
        <f t="shared" si="62"/>
        <v>No Prog ni Ejec</v>
      </c>
      <c r="BY13" s="137">
        <f t="shared" si="36"/>
        <v>0</v>
      </c>
    </row>
    <row r="14" spans="1:77" s="58" customFormat="1" ht="89.25" x14ac:dyDescent="0.2">
      <c r="A14" s="104">
        <v>11500</v>
      </c>
      <c r="B14" s="99" t="s">
        <v>13</v>
      </c>
      <c r="C14" s="99" t="s">
        <v>297</v>
      </c>
      <c r="D14" s="101" t="s">
        <v>1048</v>
      </c>
      <c r="E14" s="101"/>
      <c r="F14" s="104" t="s">
        <v>95</v>
      </c>
      <c r="G14" s="99" t="s">
        <v>312</v>
      </c>
      <c r="H14" s="104" t="s">
        <v>110</v>
      </c>
      <c r="I14" s="99" t="s">
        <v>306</v>
      </c>
      <c r="J14" s="104" t="s">
        <v>581</v>
      </c>
      <c r="K14" s="203" t="s">
        <v>378</v>
      </c>
      <c r="L14" s="105" t="s">
        <v>172</v>
      </c>
      <c r="M14" s="83">
        <v>1</v>
      </c>
      <c r="N14" s="205" t="s">
        <v>578</v>
      </c>
      <c r="O14" s="218" t="s">
        <v>383</v>
      </c>
      <c r="P14" s="222">
        <v>0</v>
      </c>
      <c r="Q14" s="90">
        <v>1</v>
      </c>
      <c r="R14" s="203" t="s">
        <v>17</v>
      </c>
      <c r="S14" s="203" t="s">
        <v>26</v>
      </c>
      <c r="T14" s="203" t="s">
        <v>635</v>
      </c>
      <c r="U14" s="203" t="s">
        <v>638</v>
      </c>
      <c r="V14" s="203" t="s">
        <v>71</v>
      </c>
      <c r="W14" s="99" t="s">
        <v>390</v>
      </c>
      <c r="X14" s="203" t="s">
        <v>251</v>
      </c>
      <c r="Y14" s="54">
        <v>1</v>
      </c>
      <c r="Z14" s="218" t="str">
        <f t="shared" si="37"/>
        <v>Ordenar el pago de los paquetes de recobros cuyo trámite de auditoría haya culminado, para el trámite de reconocimiento y pago por parte de ADRES</v>
      </c>
      <c r="AA14" s="222">
        <f t="shared" si="38"/>
        <v>0</v>
      </c>
      <c r="AB14" s="52" t="s">
        <v>48</v>
      </c>
      <c r="AC14" s="54">
        <v>0.25</v>
      </c>
      <c r="AD14" s="218" t="str">
        <f t="shared" si="87"/>
        <v>Ordenar el pago de los paquetes de recobros cuyo trámite de auditoría haya culminado, para el trámite de reconocimiento y pago por parte de ADRES</v>
      </c>
      <c r="AE14" s="272">
        <v>0</v>
      </c>
      <c r="AF14" s="50"/>
      <c r="AG14" s="224"/>
      <c r="AH14" s="54">
        <f t="shared" si="39"/>
        <v>0</v>
      </c>
      <c r="AI14" s="226" t="e">
        <f t="shared" si="40"/>
        <v>#DIV/0!</v>
      </c>
      <c r="AJ14" s="54">
        <f t="shared" si="41"/>
        <v>0</v>
      </c>
      <c r="AK14" s="226" t="e">
        <f t="shared" si="42"/>
        <v>#DIV/0!</v>
      </c>
      <c r="AL14" s="55"/>
      <c r="AM14" s="54">
        <v>0.25</v>
      </c>
      <c r="AN14" s="218" t="str">
        <f t="shared" si="88"/>
        <v>Ordenar el pago de los paquetes de recobros cuyo trámite de auditoría haya culminado, para el trámite de reconocimiento y pago por parte de ADRES</v>
      </c>
      <c r="AO14" s="272">
        <v>0</v>
      </c>
      <c r="AP14" s="111"/>
      <c r="AQ14" s="224"/>
      <c r="AR14" s="54">
        <f t="shared" si="43"/>
        <v>0</v>
      </c>
      <c r="AS14" s="226" t="e">
        <f t="shared" si="44"/>
        <v>#DIV/0!</v>
      </c>
      <c r="AT14" s="54">
        <f t="shared" si="45"/>
        <v>0</v>
      </c>
      <c r="AU14" s="226" t="e">
        <f t="shared" si="46"/>
        <v>#DIV/0!</v>
      </c>
      <c r="AV14" s="54"/>
      <c r="AW14" s="54">
        <v>0.25</v>
      </c>
      <c r="AX14" s="218" t="str">
        <f t="shared" si="89"/>
        <v>Ordenar el pago de los paquetes de recobros cuyo trámite de auditoría haya culminado, para el trámite de reconocimiento y pago por parte de ADRES</v>
      </c>
      <c r="AY14" s="272">
        <v>0</v>
      </c>
      <c r="AZ14" s="111"/>
      <c r="BA14" s="224"/>
      <c r="BB14" s="54">
        <f t="shared" si="47"/>
        <v>0</v>
      </c>
      <c r="BC14" s="226" t="e">
        <f t="shared" si="48"/>
        <v>#DIV/0!</v>
      </c>
      <c r="BD14" s="54">
        <f t="shared" si="49"/>
        <v>0</v>
      </c>
      <c r="BE14" s="226" t="e">
        <f t="shared" si="50"/>
        <v>#DIV/0!</v>
      </c>
      <c r="BF14" s="54"/>
      <c r="BG14" s="54">
        <v>0.25</v>
      </c>
      <c r="BH14" s="218" t="str">
        <f t="shared" si="90"/>
        <v>Ordenar el pago de los paquetes de recobros cuyo trámite de auditoría haya culminado, para el trámite de reconocimiento y pago por parte de ADRES</v>
      </c>
      <c r="BI14" s="272">
        <v>0</v>
      </c>
      <c r="BJ14" s="111"/>
      <c r="BK14" s="224"/>
      <c r="BL14" s="54">
        <f t="shared" si="51"/>
        <v>0</v>
      </c>
      <c r="BM14" s="226" t="e">
        <f t="shared" si="52"/>
        <v>#DIV/0!</v>
      </c>
      <c r="BN14" s="54">
        <f t="shared" si="53"/>
        <v>0</v>
      </c>
      <c r="BO14" s="226" t="e">
        <f t="shared" si="54"/>
        <v>#DIV/0!</v>
      </c>
      <c r="BP14" s="55"/>
      <c r="BQ14" s="57">
        <f t="shared" si="55"/>
        <v>0</v>
      </c>
      <c r="BR14" s="270" t="str">
        <f t="shared" si="56"/>
        <v>No Prog ni Ejec</v>
      </c>
      <c r="BS14" s="57">
        <f t="shared" si="57"/>
        <v>0</v>
      </c>
      <c r="BT14" s="270" t="str">
        <f t="shared" si="58"/>
        <v>No Prog ni Ejec</v>
      </c>
      <c r="BU14" s="57">
        <f t="shared" si="59"/>
        <v>0</v>
      </c>
      <c r="BV14" s="270" t="str">
        <f t="shared" si="60"/>
        <v>No Prog ni Ejec</v>
      </c>
      <c r="BW14" s="57">
        <f t="shared" si="61"/>
        <v>0</v>
      </c>
      <c r="BX14" s="270" t="str">
        <f t="shared" si="62"/>
        <v>No Prog ni Ejec</v>
      </c>
      <c r="BY14" s="137">
        <f t="shared" si="36"/>
        <v>0</v>
      </c>
    </row>
    <row r="15" spans="1:77" s="58" customFormat="1" ht="89.25" x14ac:dyDescent="0.2">
      <c r="A15" s="104">
        <v>11500</v>
      </c>
      <c r="B15" s="99" t="s">
        <v>13</v>
      </c>
      <c r="C15" s="99" t="s">
        <v>297</v>
      </c>
      <c r="D15" s="101" t="s">
        <v>1048</v>
      </c>
      <c r="E15" s="101"/>
      <c r="F15" s="104" t="s">
        <v>95</v>
      </c>
      <c r="G15" s="99" t="s">
        <v>312</v>
      </c>
      <c r="H15" s="104" t="s">
        <v>110</v>
      </c>
      <c r="I15" s="99" t="s">
        <v>306</v>
      </c>
      <c r="J15" s="104" t="s">
        <v>600</v>
      </c>
      <c r="K15" s="204"/>
      <c r="L15" s="105" t="s">
        <v>172</v>
      </c>
      <c r="M15" s="83">
        <v>1</v>
      </c>
      <c r="N15" s="207"/>
      <c r="O15" s="219"/>
      <c r="P15" s="223"/>
      <c r="Q15" s="90">
        <v>1</v>
      </c>
      <c r="R15" s="204"/>
      <c r="S15" s="204"/>
      <c r="T15" s="204"/>
      <c r="U15" s="204"/>
      <c r="V15" s="204"/>
      <c r="W15" s="99" t="s">
        <v>391</v>
      </c>
      <c r="X15" s="204"/>
      <c r="Y15" s="54">
        <v>1</v>
      </c>
      <c r="Z15" s="219">
        <f t="shared" si="37"/>
        <v>0</v>
      </c>
      <c r="AA15" s="223"/>
      <c r="AB15" s="52" t="s">
        <v>48</v>
      </c>
      <c r="AC15" s="54">
        <v>0.25</v>
      </c>
      <c r="AD15" s="219">
        <f t="shared" si="87"/>
        <v>0</v>
      </c>
      <c r="AE15" s="273"/>
      <c r="AF15" s="50"/>
      <c r="AG15" s="225"/>
      <c r="AH15" s="54">
        <f t="shared" si="39"/>
        <v>0</v>
      </c>
      <c r="AI15" s="227"/>
      <c r="AJ15" s="54">
        <f t="shared" si="41"/>
        <v>0</v>
      </c>
      <c r="AK15" s="227"/>
      <c r="AL15" s="55"/>
      <c r="AM15" s="54">
        <v>0.25</v>
      </c>
      <c r="AN15" s="219">
        <f t="shared" si="88"/>
        <v>0</v>
      </c>
      <c r="AO15" s="273"/>
      <c r="AP15" s="111"/>
      <c r="AQ15" s="225"/>
      <c r="AR15" s="54">
        <f t="shared" si="43"/>
        <v>0</v>
      </c>
      <c r="AS15" s="227"/>
      <c r="AT15" s="54">
        <f t="shared" si="45"/>
        <v>0</v>
      </c>
      <c r="AU15" s="227"/>
      <c r="AV15" s="54"/>
      <c r="AW15" s="54">
        <v>0.25</v>
      </c>
      <c r="AX15" s="219">
        <f t="shared" si="89"/>
        <v>0</v>
      </c>
      <c r="AY15" s="273"/>
      <c r="AZ15" s="111"/>
      <c r="BA15" s="225"/>
      <c r="BB15" s="54">
        <f t="shared" si="47"/>
        <v>0</v>
      </c>
      <c r="BC15" s="227"/>
      <c r="BD15" s="54">
        <f t="shared" si="49"/>
        <v>0</v>
      </c>
      <c r="BE15" s="227"/>
      <c r="BF15" s="54"/>
      <c r="BG15" s="54">
        <v>0.25</v>
      </c>
      <c r="BH15" s="219">
        <f t="shared" si="90"/>
        <v>0</v>
      </c>
      <c r="BI15" s="273"/>
      <c r="BJ15" s="111"/>
      <c r="BK15" s="225"/>
      <c r="BL15" s="54">
        <f t="shared" si="51"/>
        <v>0</v>
      </c>
      <c r="BM15" s="227"/>
      <c r="BN15" s="54">
        <f t="shared" si="53"/>
        <v>0</v>
      </c>
      <c r="BO15" s="227"/>
      <c r="BP15" s="55"/>
      <c r="BQ15" s="57">
        <f t="shared" si="55"/>
        <v>0</v>
      </c>
      <c r="BR15" s="271"/>
      <c r="BS15" s="57">
        <f t="shared" si="57"/>
        <v>0</v>
      </c>
      <c r="BT15" s="271"/>
      <c r="BU15" s="57">
        <f t="shared" si="59"/>
        <v>0</v>
      </c>
      <c r="BV15" s="271"/>
      <c r="BW15" s="57">
        <f t="shared" si="61"/>
        <v>0</v>
      </c>
      <c r="BX15" s="271"/>
      <c r="BY15" s="137">
        <f t="shared" si="36"/>
        <v>0</v>
      </c>
    </row>
    <row r="16" spans="1:77" s="58" customFormat="1" ht="76.5" x14ac:dyDescent="0.2">
      <c r="A16" s="104">
        <v>11500</v>
      </c>
      <c r="B16" s="99" t="s">
        <v>13</v>
      </c>
      <c r="C16" s="99" t="s">
        <v>297</v>
      </c>
      <c r="D16" s="101" t="s">
        <v>1048</v>
      </c>
      <c r="E16" s="101"/>
      <c r="F16" s="104" t="s">
        <v>95</v>
      </c>
      <c r="G16" s="99" t="s">
        <v>312</v>
      </c>
      <c r="H16" s="104" t="s">
        <v>110</v>
      </c>
      <c r="I16" s="99" t="s">
        <v>306</v>
      </c>
      <c r="J16" s="104" t="s">
        <v>580</v>
      </c>
      <c r="K16" s="99" t="s">
        <v>379</v>
      </c>
      <c r="L16" s="105" t="s">
        <v>172</v>
      </c>
      <c r="M16" s="83">
        <v>1</v>
      </c>
      <c r="N16" s="104" t="s">
        <v>579</v>
      </c>
      <c r="O16" s="48" t="s">
        <v>384</v>
      </c>
      <c r="P16" s="108">
        <v>0</v>
      </c>
      <c r="Q16" s="90">
        <v>1</v>
      </c>
      <c r="R16" s="99" t="s">
        <v>18</v>
      </c>
      <c r="S16" s="99" t="s">
        <v>24</v>
      </c>
      <c r="T16" s="99" t="s">
        <v>635</v>
      </c>
      <c r="U16" s="99" t="s">
        <v>638</v>
      </c>
      <c r="V16" s="99" t="s">
        <v>71</v>
      </c>
      <c r="W16" s="99" t="s">
        <v>392</v>
      </c>
      <c r="X16" s="99" t="s">
        <v>40</v>
      </c>
      <c r="Y16" s="83">
        <v>1</v>
      </c>
      <c r="Z16" s="99" t="str">
        <f t="shared" si="37"/>
        <v xml:space="preserve">Solicitar la publicación del los giros ordenados por recobros </v>
      </c>
      <c r="AA16" s="51">
        <f t="shared" si="38"/>
        <v>0</v>
      </c>
      <c r="AB16" s="52" t="s">
        <v>48</v>
      </c>
      <c r="AC16" s="54">
        <v>0.25</v>
      </c>
      <c r="AD16" s="99" t="str">
        <f t="shared" si="87"/>
        <v xml:space="preserve">Solicitar la publicación del los giros ordenados por recobros </v>
      </c>
      <c r="AE16" s="89">
        <v>0</v>
      </c>
      <c r="AF16" s="50"/>
      <c r="AG16" s="111"/>
      <c r="AH16" s="54">
        <f t="shared" si="39"/>
        <v>0</v>
      </c>
      <c r="AI16" s="54" t="e">
        <f t="shared" si="40"/>
        <v>#DIV/0!</v>
      </c>
      <c r="AJ16" s="54">
        <f t="shared" si="41"/>
        <v>0</v>
      </c>
      <c r="AK16" s="54" t="e">
        <f t="shared" si="42"/>
        <v>#DIV/0!</v>
      </c>
      <c r="AL16" s="55"/>
      <c r="AM16" s="54">
        <v>0.25</v>
      </c>
      <c r="AN16" s="99" t="str">
        <f t="shared" si="88"/>
        <v xml:space="preserve">Solicitar la publicación del los giros ordenados por recobros </v>
      </c>
      <c r="AO16" s="89">
        <v>0</v>
      </c>
      <c r="AP16" s="111"/>
      <c r="AQ16" s="111"/>
      <c r="AR16" s="54">
        <f t="shared" si="43"/>
        <v>0</v>
      </c>
      <c r="AS16" s="54" t="e">
        <f t="shared" si="44"/>
        <v>#DIV/0!</v>
      </c>
      <c r="AT16" s="54">
        <f t="shared" si="45"/>
        <v>0</v>
      </c>
      <c r="AU16" s="54" t="e">
        <f t="shared" si="46"/>
        <v>#DIV/0!</v>
      </c>
      <c r="AV16" s="54"/>
      <c r="AW16" s="54">
        <v>0.25</v>
      </c>
      <c r="AX16" s="99" t="str">
        <f t="shared" si="89"/>
        <v xml:space="preserve">Solicitar la publicación del los giros ordenados por recobros </v>
      </c>
      <c r="AY16" s="89">
        <v>0</v>
      </c>
      <c r="AZ16" s="111"/>
      <c r="BA16" s="111"/>
      <c r="BB16" s="54">
        <f t="shared" si="47"/>
        <v>0</v>
      </c>
      <c r="BC16" s="54" t="e">
        <f t="shared" si="48"/>
        <v>#DIV/0!</v>
      </c>
      <c r="BD16" s="54">
        <f t="shared" si="49"/>
        <v>0</v>
      </c>
      <c r="BE16" s="54" t="e">
        <f t="shared" si="50"/>
        <v>#DIV/0!</v>
      </c>
      <c r="BF16" s="54"/>
      <c r="BG16" s="54">
        <v>0.25</v>
      </c>
      <c r="BH16" s="99" t="str">
        <f t="shared" si="90"/>
        <v xml:space="preserve">Solicitar la publicación del los giros ordenados por recobros </v>
      </c>
      <c r="BI16" s="89">
        <v>0</v>
      </c>
      <c r="BJ16" s="111"/>
      <c r="BK16" s="111"/>
      <c r="BL16" s="54">
        <f t="shared" si="51"/>
        <v>0</v>
      </c>
      <c r="BM16" s="54" t="e">
        <f t="shared" si="52"/>
        <v>#DIV/0!</v>
      </c>
      <c r="BN16" s="54">
        <f t="shared" si="53"/>
        <v>0</v>
      </c>
      <c r="BO16" s="54" t="e">
        <f t="shared" si="54"/>
        <v>#DIV/0!</v>
      </c>
      <c r="BP16" s="55"/>
      <c r="BQ16" s="57">
        <f t="shared" si="55"/>
        <v>0</v>
      </c>
      <c r="BR16" s="57" t="str">
        <f t="shared" si="56"/>
        <v>No Prog ni Ejec</v>
      </c>
      <c r="BS16" s="57">
        <f t="shared" si="57"/>
        <v>0</v>
      </c>
      <c r="BT16" s="57" t="str">
        <f t="shared" si="58"/>
        <v>No Prog ni Ejec</v>
      </c>
      <c r="BU16" s="57">
        <f t="shared" si="59"/>
        <v>0</v>
      </c>
      <c r="BV16" s="57" t="str">
        <f t="shared" si="60"/>
        <v>No Prog ni Ejec</v>
      </c>
      <c r="BW16" s="57">
        <f t="shared" si="61"/>
        <v>0</v>
      </c>
      <c r="BX16" s="57" t="str">
        <f t="shared" si="62"/>
        <v>No Prog ni Ejec</v>
      </c>
      <c r="BY16" s="137">
        <f t="shared" si="36"/>
        <v>0</v>
      </c>
    </row>
    <row r="17" spans="1:77" s="58" customFormat="1" ht="89.25" x14ac:dyDescent="0.2">
      <c r="A17" s="104">
        <v>11500</v>
      </c>
      <c r="B17" s="99" t="s">
        <v>13</v>
      </c>
      <c r="C17" s="99" t="s">
        <v>297</v>
      </c>
      <c r="D17" s="101" t="s">
        <v>1048</v>
      </c>
      <c r="E17" s="101"/>
      <c r="F17" s="104" t="s">
        <v>95</v>
      </c>
      <c r="G17" s="99" t="s">
        <v>312</v>
      </c>
      <c r="H17" s="104" t="s">
        <v>110</v>
      </c>
      <c r="I17" s="99" t="s">
        <v>306</v>
      </c>
      <c r="J17" s="104" t="s">
        <v>584</v>
      </c>
      <c r="K17" s="99" t="s">
        <v>380</v>
      </c>
      <c r="L17" s="105" t="s">
        <v>172</v>
      </c>
      <c r="M17" s="83">
        <v>1</v>
      </c>
      <c r="N17" s="104" t="s">
        <v>582</v>
      </c>
      <c r="O17" s="48" t="s">
        <v>385</v>
      </c>
      <c r="P17" s="108">
        <v>0</v>
      </c>
      <c r="Q17" s="90">
        <v>1</v>
      </c>
      <c r="R17" s="99" t="s">
        <v>17</v>
      </c>
      <c r="S17" s="99" t="s">
        <v>26</v>
      </c>
      <c r="T17" s="99" t="s">
        <v>635</v>
      </c>
      <c r="U17" s="99" t="s">
        <v>638</v>
      </c>
      <c r="V17" s="99" t="s">
        <v>71</v>
      </c>
      <c r="W17" s="99" t="s">
        <v>393</v>
      </c>
      <c r="X17" s="99" t="s">
        <v>251</v>
      </c>
      <c r="Y17" s="54">
        <v>1</v>
      </c>
      <c r="Z17" s="99" t="str">
        <f t="shared" si="37"/>
        <v>Ordenar el pago de los paquetes de reclamaciones cuyo trámite de auditoría haya culminado, para el trámite de reconocimiento y pago por parte de ADRES</v>
      </c>
      <c r="AA17" s="51">
        <f t="shared" si="38"/>
        <v>0</v>
      </c>
      <c r="AB17" s="52" t="s">
        <v>48</v>
      </c>
      <c r="AC17" s="54">
        <v>0.25</v>
      </c>
      <c r="AD17" s="99" t="str">
        <f t="shared" si="87"/>
        <v>Ordenar el pago de los paquetes de reclamaciones cuyo trámite de auditoría haya culminado, para el trámite de reconocimiento y pago por parte de ADRES</v>
      </c>
      <c r="AE17" s="89">
        <v>0</v>
      </c>
      <c r="AF17" s="50"/>
      <c r="AG17" s="111"/>
      <c r="AH17" s="54">
        <f t="shared" si="39"/>
        <v>0</v>
      </c>
      <c r="AI17" s="54" t="e">
        <f t="shared" si="40"/>
        <v>#DIV/0!</v>
      </c>
      <c r="AJ17" s="54">
        <f t="shared" si="41"/>
        <v>0</v>
      </c>
      <c r="AK17" s="54" t="e">
        <f t="shared" si="42"/>
        <v>#DIV/0!</v>
      </c>
      <c r="AL17" s="55"/>
      <c r="AM17" s="54">
        <v>0.25</v>
      </c>
      <c r="AN17" s="99" t="str">
        <f t="shared" si="88"/>
        <v>Ordenar el pago de los paquetes de reclamaciones cuyo trámite de auditoría haya culminado, para el trámite de reconocimiento y pago por parte de ADRES</v>
      </c>
      <c r="AO17" s="89">
        <v>0</v>
      </c>
      <c r="AP17" s="111"/>
      <c r="AQ17" s="111"/>
      <c r="AR17" s="54">
        <f t="shared" si="43"/>
        <v>0</v>
      </c>
      <c r="AS17" s="54" t="e">
        <f t="shared" si="44"/>
        <v>#DIV/0!</v>
      </c>
      <c r="AT17" s="54">
        <f t="shared" si="45"/>
        <v>0</v>
      </c>
      <c r="AU17" s="54" t="e">
        <f t="shared" si="46"/>
        <v>#DIV/0!</v>
      </c>
      <c r="AV17" s="54"/>
      <c r="AW17" s="54">
        <v>0.25</v>
      </c>
      <c r="AX17" s="99" t="str">
        <f t="shared" si="89"/>
        <v>Ordenar el pago de los paquetes de reclamaciones cuyo trámite de auditoría haya culminado, para el trámite de reconocimiento y pago por parte de ADRES</v>
      </c>
      <c r="AY17" s="89">
        <v>0</v>
      </c>
      <c r="AZ17" s="111"/>
      <c r="BA17" s="111"/>
      <c r="BB17" s="54">
        <f t="shared" si="47"/>
        <v>0</v>
      </c>
      <c r="BC17" s="54" t="e">
        <f t="shared" si="48"/>
        <v>#DIV/0!</v>
      </c>
      <c r="BD17" s="54">
        <f t="shared" si="49"/>
        <v>0</v>
      </c>
      <c r="BE17" s="54" t="e">
        <f t="shared" si="50"/>
        <v>#DIV/0!</v>
      </c>
      <c r="BF17" s="54"/>
      <c r="BG17" s="54">
        <v>0.25</v>
      </c>
      <c r="BH17" s="99" t="str">
        <f t="shared" si="90"/>
        <v>Ordenar el pago de los paquetes de reclamaciones cuyo trámite de auditoría haya culminado, para el trámite de reconocimiento y pago por parte de ADRES</v>
      </c>
      <c r="BI17" s="89">
        <v>0</v>
      </c>
      <c r="BJ17" s="111"/>
      <c r="BK17" s="111"/>
      <c r="BL17" s="54">
        <f t="shared" si="51"/>
        <v>0</v>
      </c>
      <c r="BM17" s="54" t="e">
        <f t="shared" si="52"/>
        <v>#DIV/0!</v>
      </c>
      <c r="BN17" s="54">
        <f t="shared" si="53"/>
        <v>0</v>
      </c>
      <c r="BO17" s="54" t="e">
        <f t="shared" si="54"/>
        <v>#DIV/0!</v>
      </c>
      <c r="BP17" s="55"/>
      <c r="BQ17" s="57">
        <f t="shared" si="55"/>
        <v>0</v>
      </c>
      <c r="BR17" s="57" t="str">
        <f t="shared" si="56"/>
        <v>No Prog ni Ejec</v>
      </c>
      <c r="BS17" s="57">
        <f t="shared" si="57"/>
        <v>0</v>
      </c>
      <c r="BT17" s="57" t="str">
        <f t="shared" si="58"/>
        <v>No Prog ni Ejec</v>
      </c>
      <c r="BU17" s="57">
        <f t="shared" si="59"/>
        <v>0</v>
      </c>
      <c r="BV17" s="57" t="str">
        <f t="shared" si="60"/>
        <v>No Prog ni Ejec</v>
      </c>
      <c r="BW17" s="57">
        <f t="shared" si="61"/>
        <v>0</v>
      </c>
      <c r="BX17" s="57" t="str">
        <f t="shared" si="62"/>
        <v>No Prog ni Ejec</v>
      </c>
      <c r="BY17" s="137">
        <f t="shared" si="36"/>
        <v>0</v>
      </c>
    </row>
    <row r="18" spans="1:77" s="58" customFormat="1" ht="76.5" x14ac:dyDescent="0.2">
      <c r="A18" s="104">
        <v>11500</v>
      </c>
      <c r="B18" s="99" t="s">
        <v>13</v>
      </c>
      <c r="C18" s="99" t="s">
        <v>297</v>
      </c>
      <c r="D18" s="101" t="s">
        <v>1048</v>
      </c>
      <c r="E18" s="101"/>
      <c r="F18" s="104" t="s">
        <v>95</v>
      </c>
      <c r="G18" s="99" t="s">
        <v>312</v>
      </c>
      <c r="H18" s="104" t="s">
        <v>110</v>
      </c>
      <c r="I18" s="99" t="s">
        <v>306</v>
      </c>
      <c r="J18" s="104" t="s">
        <v>583</v>
      </c>
      <c r="K18" s="99" t="s">
        <v>381</v>
      </c>
      <c r="L18" s="105" t="s">
        <v>172</v>
      </c>
      <c r="M18" s="83">
        <v>1</v>
      </c>
      <c r="N18" s="104" t="s">
        <v>577</v>
      </c>
      <c r="O18" s="48" t="s">
        <v>386</v>
      </c>
      <c r="P18" s="108">
        <v>0</v>
      </c>
      <c r="Q18" s="90">
        <v>1</v>
      </c>
      <c r="R18" s="99" t="s">
        <v>18</v>
      </c>
      <c r="S18" s="99" t="s">
        <v>24</v>
      </c>
      <c r="T18" s="99" t="s">
        <v>635</v>
      </c>
      <c r="U18" s="99" t="s">
        <v>638</v>
      </c>
      <c r="V18" s="99" t="s">
        <v>71</v>
      </c>
      <c r="W18" s="99" t="s">
        <v>394</v>
      </c>
      <c r="X18" s="99" t="s">
        <v>40</v>
      </c>
      <c r="Y18" s="83">
        <v>1</v>
      </c>
      <c r="Z18" s="99" t="str">
        <f t="shared" si="37"/>
        <v>Solicitar la publicación del los giros ordenados por reclamaciones</v>
      </c>
      <c r="AA18" s="51">
        <f t="shared" si="38"/>
        <v>0</v>
      </c>
      <c r="AB18" s="52" t="s">
        <v>48</v>
      </c>
      <c r="AC18" s="54">
        <v>0.25</v>
      </c>
      <c r="AD18" s="99" t="str">
        <f t="shared" si="87"/>
        <v>Solicitar la publicación del los giros ordenados por reclamaciones</v>
      </c>
      <c r="AE18" s="89">
        <v>0</v>
      </c>
      <c r="AF18" s="50"/>
      <c r="AG18" s="111"/>
      <c r="AH18" s="54">
        <f t="shared" si="39"/>
        <v>0</v>
      </c>
      <c r="AI18" s="54" t="e">
        <f t="shared" si="40"/>
        <v>#DIV/0!</v>
      </c>
      <c r="AJ18" s="54">
        <f t="shared" si="41"/>
        <v>0</v>
      </c>
      <c r="AK18" s="54" t="e">
        <f t="shared" si="42"/>
        <v>#DIV/0!</v>
      </c>
      <c r="AL18" s="55"/>
      <c r="AM18" s="54">
        <v>0.25</v>
      </c>
      <c r="AN18" s="99" t="str">
        <f t="shared" si="88"/>
        <v>Solicitar la publicación del los giros ordenados por reclamaciones</v>
      </c>
      <c r="AO18" s="89">
        <v>0</v>
      </c>
      <c r="AP18" s="111"/>
      <c r="AQ18" s="111"/>
      <c r="AR18" s="54">
        <f t="shared" si="43"/>
        <v>0</v>
      </c>
      <c r="AS18" s="54" t="e">
        <f t="shared" si="44"/>
        <v>#DIV/0!</v>
      </c>
      <c r="AT18" s="54">
        <f t="shared" si="45"/>
        <v>0</v>
      </c>
      <c r="AU18" s="54" t="e">
        <f t="shared" si="46"/>
        <v>#DIV/0!</v>
      </c>
      <c r="AV18" s="54"/>
      <c r="AW18" s="54">
        <v>0.25</v>
      </c>
      <c r="AX18" s="99" t="str">
        <f t="shared" si="89"/>
        <v>Solicitar la publicación del los giros ordenados por reclamaciones</v>
      </c>
      <c r="AY18" s="89">
        <v>0</v>
      </c>
      <c r="AZ18" s="111"/>
      <c r="BA18" s="111"/>
      <c r="BB18" s="54">
        <f t="shared" si="47"/>
        <v>0</v>
      </c>
      <c r="BC18" s="54" t="e">
        <f t="shared" si="48"/>
        <v>#DIV/0!</v>
      </c>
      <c r="BD18" s="54">
        <f t="shared" si="49"/>
        <v>0</v>
      </c>
      <c r="BE18" s="54" t="e">
        <f t="shared" si="50"/>
        <v>#DIV/0!</v>
      </c>
      <c r="BF18" s="54"/>
      <c r="BG18" s="54">
        <v>0.25</v>
      </c>
      <c r="BH18" s="99" t="str">
        <f t="shared" si="90"/>
        <v>Solicitar la publicación del los giros ordenados por reclamaciones</v>
      </c>
      <c r="BI18" s="89">
        <v>0</v>
      </c>
      <c r="BJ18" s="111"/>
      <c r="BK18" s="111"/>
      <c r="BL18" s="54">
        <f t="shared" si="51"/>
        <v>0</v>
      </c>
      <c r="BM18" s="54" t="e">
        <f t="shared" si="52"/>
        <v>#DIV/0!</v>
      </c>
      <c r="BN18" s="54">
        <f t="shared" si="53"/>
        <v>0</v>
      </c>
      <c r="BO18" s="54" t="e">
        <f t="shared" si="54"/>
        <v>#DIV/0!</v>
      </c>
      <c r="BP18" s="55"/>
      <c r="BQ18" s="57">
        <f t="shared" si="55"/>
        <v>0</v>
      </c>
      <c r="BR18" s="57" t="str">
        <f t="shared" si="56"/>
        <v>No Prog ni Ejec</v>
      </c>
      <c r="BS18" s="57">
        <f t="shared" si="57"/>
        <v>0</v>
      </c>
      <c r="BT18" s="57" t="str">
        <f t="shared" si="58"/>
        <v>No Prog ni Ejec</v>
      </c>
      <c r="BU18" s="57">
        <f t="shared" si="59"/>
        <v>0</v>
      </c>
      <c r="BV18" s="57" t="str">
        <f t="shared" si="60"/>
        <v>No Prog ni Ejec</v>
      </c>
      <c r="BW18" s="57">
        <f t="shared" si="61"/>
        <v>0</v>
      </c>
      <c r="BX18" s="57" t="str">
        <f t="shared" si="62"/>
        <v>No Prog ni Ejec</v>
      </c>
      <c r="BY18" s="137">
        <f t="shared" si="36"/>
        <v>0</v>
      </c>
    </row>
    <row r="19" spans="1:77" s="58" customFormat="1" ht="102" customHeight="1" x14ac:dyDescent="0.2">
      <c r="A19" s="205">
        <v>11600</v>
      </c>
      <c r="B19" s="98" t="s">
        <v>4</v>
      </c>
      <c r="C19" s="203" t="s">
        <v>297</v>
      </c>
      <c r="D19" s="195" t="s">
        <v>1048</v>
      </c>
      <c r="E19" s="195" t="s">
        <v>1048</v>
      </c>
      <c r="F19" s="205" t="s">
        <v>99</v>
      </c>
      <c r="G19" s="203" t="s">
        <v>316</v>
      </c>
      <c r="H19" s="209" t="s">
        <v>101</v>
      </c>
      <c r="I19" s="203" t="s">
        <v>308</v>
      </c>
      <c r="J19" s="104" t="s">
        <v>564</v>
      </c>
      <c r="K19" s="99" t="s">
        <v>1098</v>
      </c>
      <c r="L19" s="105" t="s">
        <v>51</v>
      </c>
      <c r="M19" s="83">
        <v>0.1</v>
      </c>
      <c r="N19" s="205" t="s">
        <v>104</v>
      </c>
      <c r="O19" s="203" t="s">
        <v>1109</v>
      </c>
      <c r="P19" s="272">
        <v>146880000</v>
      </c>
      <c r="Q19" s="279">
        <v>1</v>
      </c>
      <c r="R19" s="203" t="s">
        <v>18</v>
      </c>
      <c r="S19" s="203" t="s">
        <v>24</v>
      </c>
      <c r="T19" s="203" t="s">
        <v>635</v>
      </c>
      <c r="U19" s="203" t="s">
        <v>638</v>
      </c>
      <c r="V19" s="203" t="s">
        <v>1071</v>
      </c>
      <c r="W19" s="99" t="s">
        <v>1101</v>
      </c>
      <c r="X19" s="203" t="s">
        <v>42</v>
      </c>
      <c r="Y19" s="214">
        <v>1</v>
      </c>
      <c r="Z19" s="203" t="str">
        <f>+O19</f>
        <v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v>
      </c>
      <c r="AA19" s="222">
        <f>+P19</f>
        <v>146880000</v>
      </c>
      <c r="AB19" s="52" t="s">
        <v>46</v>
      </c>
      <c r="AC19" s="110">
        <v>2.5000000000000001E-2</v>
      </c>
      <c r="AD19" s="203" t="str">
        <f t="shared" si="87"/>
        <v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v>
      </c>
      <c r="AE19" s="272">
        <f>+AA19/4</f>
        <v>36720000</v>
      </c>
      <c r="AF19" s="50"/>
      <c r="AG19" s="224"/>
      <c r="AH19" s="54">
        <f t="shared" si="39"/>
        <v>0</v>
      </c>
      <c r="AI19" s="226">
        <f>+(AG19/AE19)</f>
        <v>0</v>
      </c>
      <c r="AJ19" s="54">
        <f>+(AF19/Y19)</f>
        <v>0</v>
      </c>
      <c r="AK19" s="226">
        <f>+(AG19/AA19)</f>
        <v>0</v>
      </c>
      <c r="AL19" s="55"/>
      <c r="AM19" s="110">
        <v>2.5000000000000001E-2</v>
      </c>
      <c r="AN19" s="203" t="str">
        <f t="shared" si="88"/>
        <v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v>
      </c>
      <c r="AO19" s="272">
        <f>+AA19/4</f>
        <v>36720000</v>
      </c>
      <c r="AP19" s="111"/>
      <c r="AQ19" s="224"/>
      <c r="AR19" s="54">
        <f>+(AP19/AM19)</f>
        <v>0</v>
      </c>
      <c r="AS19" s="226">
        <f>+(AQ19/AO19)</f>
        <v>0</v>
      </c>
      <c r="AT19" s="54">
        <f>+(AP19+AF19)/Y19</f>
        <v>0</v>
      </c>
      <c r="AU19" s="226">
        <f>+(AQ19+AG19)/AA19</f>
        <v>0</v>
      </c>
      <c r="AV19" s="54"/>
      <c r="AW19" s="110">
        <v>2.5000000000000001E-2</v>
      </c>
      <c r="AX19" s="203" t="str">
        <f t="shared" si="89"/>
        <v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v>
      </c>
      <c r="AY19" s="272">
        <f>+AA19/4</f>
        <v>36720000</v>
      </c>
      <c r="AZ19" s="111"/>
      <c r="BA19" s="224"/>
      <c r="BB19" s="54">
        <f>+(AZ19/AW19)</f>
        <v>0</v>
      </c>
      <c r="BC19" s="226">
        <f>+(BA19/AY19)</f>
        <v>0</v>
      </c>
      <c r="BD19" s="54">
        <f>+(AP19+AF19+AZ19)/Y19</f>
        <v>0</v>
      </c>
      <c r="BE19" s="226">
        <f>+(AQ19+AG19+BA19)/AA19</f>
        <v>0</v>
      </c>
      <c r="BF19" s="54"/>
      <c r="BG19" s="110">
        <v>2.5000000000000001E-2</v>
      </c>
      <c r="BH19" s="203" t="str">
        <f t="shared" si="90"/>
        <v>Apoyar la gestión de los procesos y procedimientos misionales y tecnológicos de la Base de Datos Única de Afiliados – BDUA realizando auditorias preventivas y correctivas de inconsistencias que se detecten, brindando la asistencia técnica necesaria a los actores del proceso bajo y depurando esta información según aplique el marco normativo vigente la normativa vigente.</v>
      </c>
      <c r="BI19" s="272">
        <f>+AA19/4</f>
        <v>36720000</v>
      </c>
      <c r="BJ19" s="111"/>
      <c r="BK19" s="224"/>
      <c r="BL19" s="54">
        <f>+(BJ19/BG19)</f>
        <v>0</v>
      </c>
      <c r="BM19" s="226">
        <f>+(BK19/BI19)</f>
        <v>0</v>
      </c>
      <c r="BN19" s="54">
        <f>+(AP19+AF19+AZ19+BJ19)/Y19</f>
        <v>0</v>
      </c>
      <c r="BO19" s="226">
        <f>+(AQ19+AG19+BA19+BK19)/AA19</f>
        <v>0</v>
      </c>
      <c r="BP19" s="55"/>
      <c r="BQ19" s="57">
        <f>IF(AND(AC19=0,AF19=0),"No Prog ni Ejec",IF(AC19=0,CONCATENATE("No Prog, Ejec=  ",AF19),AF19/AC19))</f>
        <v>0</v>
      </c>
      <c r="BR19" s="270">
        <f>IF(AND(AE19=0,AG19=0),"No Prog ni Ejec",IF(AE19=0,CONCATENATE("No Prog, Ejec=  ",AG19),AG19/AE19))</f>
        <v>0</v>
      </c>
      <c r="BS19" s="57">
        <f>IF(AND(AM19=0,AP19=0),"No Prog ni Ejec",IF(AM19=0,CONCATENATE("No Prog, Ejec=  ",AP19),AP19/AM19))</f>
        <v>0</v>
      </c>
      <c r="BT19" s="270">
        <f>IF(AND(AO19=0,AQ19=0),"No Prog ni Ejec",IF(AO19=0,CONCATENATE("No Prog, Ejec=  ",AQ19),AQ19/AO19))</f>
        <v>0</v>
      </c>
      <c r="BU19" s="57">
        <f>IF(AND(AW19=0,AZ19=0),"No Prog ni Ejec",IF(AW19=0,CONCATENATE("No Prog, Ejec=  ",AZ19),AZ19/AW19))</f>
        <v>0</v>
      </c>
      <c r="BV19" s="270">
        <f>IF(AND(AY19=0,BA19=0),"No Prog ni Ejec",IF(AY19=0,CONCATENATE("No Prog, Ejec=  ",BA19),BA19/AY19))</f>
        <v>0</v>
      </c>
      <c r="BW19" s="57">
        <f>IF(AND(BG19=0,BJ19=0),"No Prog ni Ejec",IF(BG19=0,CONCATENATE("No Prog, Ejec=  ",BJ19),BJ19/BG19))</f>
        <v>0</v>
      </c>
      <c r="BX19" s="270">
        <f>IF(AND(BI19=0,BK19=0),"No Prog ni Ejec",IF(BI19=0,CONCATENATE("No Prog, Ejec=  ",BK19),BK19/BI19))</f>
        <v>0</v>
      </c>
      <c r="BY19" s="137">
        <f t="shared" si="36"/>
        <v>0</v>
      </c>
    </row>
    <row r="20" spans="1:77" s="58" customFormat="1" ht="51" x14ac:dyDescent="0.2">
      <c r="A20" s="206"/>
      <c r="B20" s="98" t="s">
        <v>4</v>
      </c>
      <c r="C20" s="208"/>
      <c r="D20" s="196" t="s">
        <v>1048</v>
      </c>
      <c r="E20" s="196" t="s">
        <v>1048</v>
      </c>
      <c r="F20" s="206"/>
      <c r="G20" s="208"/>
      <c r="H20" s="210"/>
      <c r="I20" s="208"/>
      <c r="J20" s="104" t="s">
        <v>1110</v>
      </c>
      <c r="K20" s="99" t="s">
        <v>1099</v>
      </c>
      <c r="L20" s="216" t="s">
        <v>51</v>
      </c>
      <c r="M20" s="214">
        <v>1</v>
      </c>
      <c r="N20" s="206"/>
      <c r="O20" s="208"/>
      <c r="P20" s="276"/>
      <c r="Q20" s="220"/>
      <c r="R20" s="208"/>
      <c r="S20" s="208"/>
      <c r="T20" s="208"/>
      <c r="U20" s="208"/>
      <c r="V20" s="208"/>
      <c r="W20" s="203" t="s">
        <v>1103</v>
      </c>
      <c r="X20" s="208"/>
      <c r="Y20" s="280"/>
      <c r="Z20" s="208"/>
      <c r="AA20" s="275"/>
      <c r="AB20" s="52" t="s">
        <v>46</v>
      </c>
      <c r="AC20" s="226">
        <v>0.25</v>
      </c>
      <c r="AD20" s="208"/>
      <c r="AE20" s="276"/>
      <c r="AF20" s="277"/>
      <c r="AG20" s="281"/>
      <c r="AH20" s="226">
        <f t="shared" si="39"/>
        <v>0</v>
      </c>
      <c r="AI20" s="274"/>
      <c r="AJ20" s="226" t="e">
        <f>+(AF20/Y20)</f>
        <v>#DIV/0!</v>
      </c>
      <c r="AK20" s="274"/>
      <c r="AL20" s="55"/>
      <c r="AM20" s="226">
        <v>0.25</v>
      </c>
      <c r="AN20" s="208"/>
      <c r="AO20" s="276"/>
      <c r="AP20" s="224"/>
      <c r="AQ20" s="281"/>
      <c r="AR20" s="226">
        <f t="shared" ref="AR20:AR22" si="91">+(AP20/AM20)</f>
        <v>0</v>
      </c>
      <c r="AS20" s="274"/>
      <c r="AT20" s="226" t="e">
        <f t="shared" ref="AT20:AT22" si="92">+(AP20+AF20)/Y20</f>
        <v>#DIV/0!</v>
      </c>
      <c r="AU20" s="274"/>
      <c r="AV20" s="54"/>
      <c r="AW20" s="226">
        <v>0.25</v>
      </c>
      <c r="AX20" s="208"/>
      <c r="AY20" s="276"/>
      <c r="AZ20" s="224"/>
      <c r="BA20" s="281"/>
      <c r="BB20" s="226">
        <f t="shared" ref="BB20:BB22" si="93">+(AZ20/AW20)</f>
        <v>0</v>
      </c>
      <c r="BC20" s="274"/>
      <c r="BD20" s="226" t="e">
        <f t="shared" ref="BD20:BD22" si="94">+(AP20+AF20+AZ20)/Y20</f>
        <v>#DIV/0!</v>
      </c>
      <c r="BE20" s="274"/>
      <c r="BF20" s="54"/>
      <c r="BG20" s="226">
        <v>0.25</v>
      </c>
      <c r="BH20" s="208"/>
      <c r="BI20" s="276"/>
      <c r="BJ20" s="224"/>
      <c r="BK20" s="281"/>
      <c r="BL20" s="226">
        <f t="shared" ref="BL20:BL22" si="95">+(BJ20/BG20)</f>
        <v>0</v>
      </c>
      <c r="BM20" s="274"/>
      <c r="BN20" s="226" t="e">
        <f t="shared" ref="BN20:BN22" si="96">+(AP20+AF20+AZ20+BJ20)/Y20</f>
        <v>#DIV/0!</v>
      </c>
      <c r="BO20" s="274"/>
      <c r="BP20" s="55"/>
      <c r="BQ20" s="270">
        <f t="shared" ref="BQ20:BQ22" si="97">IF(AND(AC20=0,AF20=0),"No Prog ni Ejec",IF(AC20=0,CONCATENATE("No Prog, Ejec=  ",AF20),AF20/AC20))</f>
        <v>0</v>
      </c>
      <c r="BR20" s="282"/>
      <c r="BS20" s="270">
        <f t="shared" ref="BS20:BS22" si="98">IF(AND(AM20=0,AP20=0),"No Prog ni Ejec",IF(AM20=0,CONCATENATE("No Prog, Ejec=  ",AP20),AP20/AM20))</f>
        <v>0</v>
      </c>
      <c r="BT20" s="282"/>
      <c r="BU20" s="270">
        <f t="shared" ref="BU20:BU22" si="99">IF(AND(AW20=0,AZ20=0),"No Prog ni Ejec",IF(AW20=0,CONCATENATE("No Prog, Ejec=  ",AZ20),AZ20/AW20))</f>
        <v>0</v>
      </c>
      <c r="BV20" s="282"/>
      <c r="BW20" s="270">
        <f t="shared" ref="BW20:BW22" si="100">IF(AND(BG20=0,BJ20=0),"No Prog ni Ejec",IF(BG20=0,CONCATENATE("No Prog, Ejec=  ",BJ20),BJ20/BG20))</f>
        <v>0</v>
      </c>
      <c r="BX20" s="282"/>
      <c r="BY20" s="137">
        <f t="shared" si="36"/>
        <v>0</v>
      </c>
    </row>
    <row r="21" spans="1:77" s="58" customFormat="1" ht="63.75" x14ac:dyDescent="0.2">
      <c r="A21" s="206"/>
      <c r="B21" s="98" t="s">
        <v>4</v>
      </c>
      <c r="C21" s="208"/>
      <c r="D21" s="196" t="s">
        <v>1048</v>
      </c>
      <c r="E21" s="196" t="s">
        <v>1048</v>
      </c>
      <c r="F21" s="206"/>
      <c r="G21" s="208"/>
      <c r="H21" s="210"/>
      <c r="I21" s="208"/>
      <c r="J21" s="104" t="s">
        <v>1111</v>
      </c>
      <c r="K21" s="99" t="s">
        <v>1100</v>
      </c>
      <c r="L21" s="217"/>
      <c r="M21" s="215"/>
      <c r="N21" s="206"/>
      <c r="O21" s="208"/>
      <c r="P21" s="276"/>
      <c r="Q21" s="220"/>
      <c r="R21" s="208"/>
      <c r="S21" s="208"/>
      <c r="T21" s="208"/>
      <c r="U21" s="208"/>
      <c r="V21" s="208"/>
      <c r="W21" s="204"/>
      <c r="X21" s="208"/>
      <c r="Y21" s="280"/>
      <c r="Z21" s="208"/>
      <c r="AA21" s="275"/>
      <c r="AB21" s="52" t="s">
        <v>46</v>
      </c>
      <c r="AC21" s="227"/>
      <c r="AD21" s="208"/>
      <c r="AE21" s="276"/>
      <c r="AF21" s="278"/>
      <c r="AG21" s="281"/>
      <c r="AH21" s="227"/>
      <c r="AI21" s="274"/>
      <c r="AJ21" s="227"/>
      <c r="AK21" s="274"/>
      <c r="AL21" s="55"/>
      <c r="AM21" s="227"/>
      <c r="AN21" s="208"/>
      <c r="AO21" s="276"/>
      <c r="AP21" s="225"/>
      <c r="AQ21" s="281"/>
      <c r="AR21" s="227"/>
      <c r="AS21" s="274"/>
      <c r="AT21" s="227"/>
      <c r="AU21" s="274"/>
      <c r="AV21" s="54"/>
      <c r="AW21" s="227"/>
      <c r="AX21" s="208"/>
      <c r="AY21" s="276"/>
      <c r="AZ21" s="225"/>
      <c r="BA21" s="281"/>
      <c r="BB21" s="227"/>
      <c r="BC21" s="274"/>
      <c r="BD21" s="227"/>
      <c r="BE21" s="274"/>
      <c r="BF21" s="54"/>
      <c r="BG21" s="227"/>
      <c r="BH21" s="208"/>
      <c r="BI21" s="276"/>
      <c r="BJ21" s="225"/>
      <c r="BK21" s="281"/>
      <c r="BL21" s="227"/>
      <c r="BM21" s="274"/>
      <c r="BN21" s="227"/>
      <c r="BO21" s="274"/>
      <c r="BP21" s="55"/>
      <c r="BQ21" s="271"/>
      <c r="BR21" s="282"/>
      <c r="BS21" s="271"/>
      <c r="BT21" s="282"/>
      <c r="BU21" s="271"/>
      <c r="BV21" s="282"/>
      <c r="BW21" s="271"/>
      <c r="BX21" s="282"/>
      <c r="BY21" s="137">
        <f t="shared" si="36"/>
        <v>0</v>
      </c>
    </row>
    <row r="22" spans="1:77" s="58" customFormat="1" ht="152.25" customHeight="1" x14ac:dyDescent="0.2">
      <c r="A22" s="207"/>
      <c r="B22" s="98" t="s">
        <v>4</v>
      </c>
      <c r="C22" s="204"/>
      <c r="D22" s="187" t="s">
        <v>1048</v>
      </c>
      <c r="E22" s="187" t="s">
        <v>1048</v>
      </c>
      <c r="F22" s="207"/>
      <c r="G22" s="204"/>
      <c r="H22" s="211"/>
      <c r="I22" s="204"/>
      <c r="J22" s="104" t="s">
        <v>1112</v>
      </c>
      <c r="K22" s="99" t="s">
        <v>354</v>
      </c>
      <c r="L22" s="105" t="s">
        <v>51</v>
      </c>
      <c r="M22" s="83">
        <v>1</v>
      </c>
      <c r="N22" s="207"/>
      <c r="O22" s="204"/>
      <c r="P22" s="273"/>
      <c r="Q22" s="221"/>
      <c r="R22" s="204"/>
      <c r="S22" s="204"/>
      <c r="T22" s="204"/>
      <c r="U22" s="204"/>
      <c r="V22" s="204"/>
      <c r="W22" s="99" t="s">
        <v>1102</v>
      </c>
      <c r="X22" s="204"/>
      <c r="Y22" s="215"/>
      <c r="Z22" s="204"/>
      <c r="AA22" s="223"/>
      <c r="AB22" s="52" t="s">
        <v>46</v>
      </c>
      <c r="AC22" s="83">
        <v>0.25</v>
      </c>
      <c r="AD22" s="204"/>
      <c r="AE22" s="273"/>
      <c r="AF22" s="83"/>
      <c r="AG22" s="225"/>
      <c r="AH22" s="54">
        <f>+(AF22/AC22)</f>
        <v>0</v>
      </c>
      <c r="AI22" s="227"/>
      <c r="AJ22" s="54" t="e">
        <f>+(AF22/Y22)</f>
        <v>#DIV/0!</v>
      </c>
      <c r="AK22" s="227"/>
      <c r="AL22" s="55"/>
      <c r="AM22" s="83">
        <v>0.25</v>
      </c>
      <c r="AN22" s="204"/>
      <c r="AO22" s="273"/>
      <c r="AP22" s="111"/>
      <c r="AQ22" s="225"/>
      <c r="AR22" s="54">
        <f t="shared" si="91"/>
        <v>0</v>
      </c>
      <c r="AS22" s="227"/>
      <c r="AT22" s="54" t="e">
        <f t="shared" si="92"/>
        <v>#DIV/0!</v>
      </c>
      <c r="AU22" s="227"/>
      <c r="AV22" s="54"/>
      <c r="AW22" s="83">
        <v>0.25</v>
      </c>
      <c r="AX22" s="204"/>
      <c r="AY22" s="273"/>
      <c r="AZ22" s="111"/>
      <c r="BA22" s="225"/>
      <c r="BB22" s="54">
        <f t="shared" si="93"/>
        <v>0</v>
      </c>
      <c r="BC22" s="227"/>
      <c r="BD22" s="54" t="e">
        <f t="shared" si="94"/>
        <v>#DIV/0!</v>
      </c>
      <c r="BE22" s="227"/>
      <c r="BF22" s="54"/>
      <c r="BG22" s="83">
        <v>0.25</v>
      </c>
      <c r="BH22" s="204"/>
      <c r="BI22" s="273"/>
      <c r="BJ22" s="111"/>
      <c r="BK22" s="225"/>
      <c r="BL22" s="54">
        <f t="shared" si="95"/>
        <v>0</v>
      </c>
      <c r="BM22" s="227"/>
      <c r="BN22" s="54" t="e">
        <f t="shared" si="96"/>
        <v>#DIV/0!</v>
      </c>
      <c r="BO22" s="227"/>
      <c r="BP22" s="55"/>
      <c r="BQ22" s="57">
        <f t="shared" si="97"/>
        <v>0</v>
      </c>
      <c r="BR22" s="271"/>
      <c r="BS22" s="57">
        <f t="shared" si="98"/>
        <v>0</v>
      </c>
      <c r="BT22" s="271"/>
      <c r="BU22" s="57">
        <f t="shared" si="99"/>
        <v>0</v>
      </c>
      <c r="BV22" s="271"/>
      <c r="BW22" s="57">
        <f t="shared" si="100"/>
        <v>0</v>
      </c>
      <c r="BX22" s="271"/>
      <c r="BY22" s="137">
        <f t="shared" si="36"/>
        <v>0</v>
      </c>
    </row>
    <row r="23" spans="1:77" s="58" customFormat="1" ht="150.75" customHeight="1" x14ac:dyDescent="0.2">
      <c r="A23" s="104">
        <v>11600</v>
      </c>
      <c r="B23" s="99" t="s">
        <v>4</v>
      </c>
      <c r="C23" s="99" t="s">
        <v>297</v>
      </c>
      <c r="D23" s="101" t="s">
        <v>1048</v>
      </c>
      <c r="E23" s="101" t="s">
        <v>1048</v>
      </c>
      <c r="F23" s="104" t="s">
        <v>99</v>
      </c>
      <c r="G23" s="99" t="s">
        <v>316</v>
      </c>
      <c r="H23" s="106" t="s">
        <v>101</v>
      </c>
      <c r="I23" s="99" t="s">
        <v>308</v>
      </c>
      <c r="J23" s="106" t="s">
        <v>566</v>
      </c>
      <c r="K23" s="99" t="s">
        <v>963</v>
      </c>
      <c r="L23" s="105" t="s">
        <v>51</v>
      </c>
      <c r="M23" s="83">
        <v>1</v>
      </c>
      <c r="N23" s="106" t="s">
        <v>565</v>
      </c>
      <c r="O23" s="99" t="s">
        <v>962</v>
      </c>
      <c r="P23" s="89">
        <f>255645072+110602068+364000000+277671089</f>
        <v>1007918229</v>
      </c>
      <c r="Q23" s="90">
        <v>1</v>
      </c>
      <c r="R23" s="99" t="s">
        <v>18</v>
      </c>
      <c r="S23" s="99" t="s">
        <v>24</v>
      </c>
      <c r="T23" s="99" t="s">
        <v>635</v>
      </c>
      <c r="U23" s="99" t="s">
        <v>638</v>
      </c>
      <c r="V23" s="99" t="s">
        <v>81</v>
      </c>
      <c r="W23" s="99" t="s">
        <v>395</v>
      </c>
      <c r="X23" s="99" t="s">
        <v>44</v>
      </c>
      <c r="Y23" s="83">
        <v>1</v>
      </c>
      <c r="Z23" s="99" t="str">
        <f t="shared" ref="Z23" si="101">+O23</f>
        <v>Desarrollo, soporte, mantenimiento, actualización e integración de los aplicativos que soportan las operaciones misionales de la Entidad</v>
      </c>
      <c r="AA23" s="51">
        <f t="shared" ref="AA23" si="102">+P23</f>
        <v>1007918229</v>
      </c>
      <c r="AB23" s="52" t="s">
        <v>46</v>
      </c>
      <c r="AC23" s="83">
        <v>0.25</v>
      </c>
      <c r="AD23" s="99" t="str">
        <f t="shared" ref="AD23" si="103">+Z23</f>
        <v>Desarrollo, soporte, mantenimiento, actualización e integración de los aplicativos que soportan las operaciones misionales de la Entidad</v>
      </c>
      <c r="AE23" s="89">
        <f t="shared" ref="AE23:AE28" si="104">+AA23/4</f>
        <v>251979557.25</v>
      </c>
      <c r="AF23" s="83"/>
      <c r="AG23" s="111"/>
      <c r="AH23" s="54">
        <f>+(AF23/AC23)</f>
        <v>0</v>
      </c>
      <c r="AI23" s="54">
        <f>+(AG23/AE23)</f>
        <v>0</v>
      </c>
      <c r="AJ23" s="54">
        <f>+(AF23/Y23)</f>
        <v>0</v>
      </c>
      <c r="AK23" s="54">
        <f>+(AG23/AA23)</f>
        <v>0</v>
      </c>
      <c r="AL23" s="55"/>
      <c r="AM23" s="83">
        <v>0.25</v>
      </c>
      <c r="AN23" s="99" t="str">
        <f t="shared" ref="AN23" si="105">+Z23</f>
        <v>Desarrollo, soporte, mantenimiento, actualización e integración de los aplicativos que soportan las operaciones misionales de la Entidad</v>
      </c>
      <c r="AO23" s="89">
        <f t="shared" ref="AO23:AO28" si="106">+AA23/4</f>
        <v>251979557.25</v>
      </c>
      <c r="AP23" s="111"/>
      <c r="AQ23" s="111"/>
      <c r="AR23" s="54">
        <f>+(AP23/AM23)</f>
        <v>0</v>
      </c>
      <c r="AS23" s="54">
        <f>+(AQ23/AO23)</f>
        <v>0</v>
      </c>
      <c r="AT23" s="54">
        <f>+(AP23+AF23)/Y23</f>
        <v>0</v>
      </c>
      <c r="AU23" s="54">
        <f>+(AQ23+AG23)/AA23</f>
        <v>0</v>
      </c>
      <c r="AV23" s="54"/>
      <c r="AW23" s="83">
        <v>0.25</v>
      </c>
      <c r="AX23" s="99" t="str">
        <f t="shared" ref="AX23" si="107">+Z23</f>
        <v>Desarrollo, soporte, mantenimiento, actualización e integración de los aplicativos que soportan las operaciones misionales de la Entidad</v>
      </c>
      <c r="AY23" s="89">
        <f t="shared" ref="AY23:AY28" si="108">+AA23/4</f>
        <v>251979557.25</v>
      </c>
      <c r="AZ23" s="111"/>
      <c r="BA23" s="111"/>
      <c r="BB23" s="54">
        <f>+(AZ23/AW23)</f>
        <v>0</v>
      </c>
      <c r="BC23" s="54">
        <f>+(BA23/AY23)</f>
        <v>0</v>
      </c>
      <c r="BD23" s="54">
        <f>+(AP23+AF23+AZ23)/Y23</f>
        <v>0</v>
      </c>
      <c r="BE23" s="54">
        <f>+(AQ23+AG23+BA23)/AA23</f>
        <v>0</v>
      </c>
      <c r="BF23" s="54"/>
      <c r="BG23" s="83">
        <v>0.25</v>
      </c>
      <c r="BH23" s="99" t="str">
        <f t="shared" ref="BH23" si="109">+Z23</f>
        <v>Desarrollo, soporte, mantenimiento, actualización e integración de los aplicativos que soportan las operaciones misionales de la Entidad</v>
      </c>
      <c r="BI23" s="89">
        <f t="shared" ref="BI23:BI28" si="110">+AA23/4</f>
        <v>251979557.25</v>
      </c>
      <c r="BJ23" s="111"/>
      <c r="BK23" s="111"/>
      <c r="BL23" s="54">
        <f>+(BJ23/BG23)</f>
        <v>0</v>
      </c>
      <c r="BM23" s="54">
        <f>+(BK23/BI23)</f>
        <v>0</v>
      </c>
      <c r="BN23" s="54">
        <f>+(AP23+AF23+AZ23+BJ23)/Y23</f>
        <v>0</v>
      </c>
      <c r="BO23" s="54">
        <f>+(AQ23+AG23+BA23+BK23)/AA23</f>
        <v>0</v>
      </c>
      <c r="BP23" s="55"/>
      <c r="BQ23" s="57">
        <f>IF(AND(AC23=0,AF23=0),"No Prog ni Ejec",IF(AC23=0,CONCATENATE("No Prog, Ejec=  ",AF23),AF23/AC23))</f>
        <v>0</v>
      </c>
      <c r="BR23" s="57">
        <f>IF(AND(AE23=0,AG23=0),"No Prog ni Ejec",IF(AE23=0,CONCATENATE("No Prog, Ejec=  ",AG23),AG23/AE23))</f>
        <v>0</v>
      </c>
      <c r="BS23" s="57">
        <f>IF(AND(AM23=0,AP23=0),"No Prog ni Ejec",IF(AM23=0,CONCATENATE("No Prog, Ejec=  ",AP23),AP23/AM23))</f>
        <v>0</v>
      </c>
      <c r="BT23" s="57">
        <f>IF(AND(AO23=0,AQ23=0),"No Prog ni Ejec",IF(AO23=0,CONCATENATE("No Prog, Ejec=  ",AQ23),AQ23/AO23))</f>
        <v>0</v>
      </c>
      <c r="BU23" s="57">
        <f>IF(AND(AW23=0,AZ23=0),"No Prog ni Ejec",IF(AW23=0,CONCATENATE("No Prog, Ejec=  ",AZ23),AZ23/AW23))</f>
        <v>0</v>
      </c>
      <c r="BV23" s="57">
        <f>IF(AND(AY23=0,BA23=0),"No Prog ni Ejec",IF(AY23=0,CONCATENATE("No Prog, Ejec=  ",BA23),BA23/AY23))</f>
        <v>0</v>
      </c>
      <c r="BW23" s="57">
        <f>IF(AND(BG23=0,BJ23=0),"No Prog ni Ejec",IF(BG23=0,CONCATENATE("No Prog, Ejec=  ",BJ23),BJ23/BG23))</f>
        <v>0</v>
      </c>
      <c r="BX23" s="57">
        <f>IF(AND(BI23=0,BK23=0),"No Prog ni Ejec",IF(BI23=0,CONCATENATE("No Prog, Ejec=  ",BK23),BK23/BI23))</f>
        <v>0</v>
      </c>
      <c r="BY23" s="137">
        <f t="shared" si="36"/>
        <v>0</v>
      </c>
    </row>
    <row r="24" spans="1:77" s="58" customFormat="1" ht="102" x14ac:dyDescent="0.2">
      <c r="A24" s="104">
        <v>11400</v>
      </c>
      <c r="B24" s="99" t="s">
        <v>12</v>
      </c>
      <c r="C24" s="99" t="s">
        <v>297</v>
      </c>
      <c r="D24" s="101" t="s">
        <v>1048</v>
      </c>
      <c r="E24" s="101" t="s">
        <v>1048</v>
      </c>
      <c r="F24" s="104" t="s">
        <v>65</v>
      </c>
      <c r="G24" s="99" t="s">
        <v>311</v>
      </c>
      <c r="H24" s="104" t="s">
        <v>66</v>
      </c>
      <c r="I24" s="99" t="s">
        <v>307</v>
      </c>
      <c r="J24" s="104" t="s">
        <v>1115</v>
      </c>
      <c r="K24" s="99" t="s">
        <v>369</v>
      </c>
      <c r="L24" s="105" t="s">
        <v>51</v>
      </c>
      <c r="M24" s="83">
        <v>1</v>
      </c>
      <c r="N24" s="104" t="s">
        <v>114</v>
      </c>
      <c r="O24" s="99" t="s">
        <v>324</v>
      </c>
      <c r="P24" s="89">
        <v>100435620</v>
      </c>
      <c r="Q24" s="90">
        <v>1</v>
      </c>
      <c r="R24" s="99" t="s">
        <v>17</v>
      </c>
      <c r="S24" s="99" t="s">
        <v>262</v>
      </c>
      <c r="T24" s="99" t="s">
        <v>635</v>
      </c>
      <c r="U24" s="99" t="s">
        <v>638</v>
      </c>
      <c r="V24" s="99" t="s">
        <v>75</v>
      </c>
      <c r="W24" s="99" t="s">
        <v>396</v>
      </c>
      <c r="X24" s="99" t="s">
        <v>201</v>
      </c>
      <c r="Y24" s="90">
        <v>1</v>
      </c>
      <c r="Z24" s="99" t="str">
        <f t="shared" ref="Z24:Z28" si="111">+O24</f>
        <v xml:space="preserve">Realizar el proceso de saneamiento de aportes patronales y el consecuente cierre de las cuentas bancarias de SGP, conforme al cronograma adoptado. </v>
      </c>
      <c r="AA24" s="51">
        <f t="shared" ref="AA24:AA28" si="112">+P24</f>
        <v>100435620</v>
      </c>
      <c r="AB24" s="52" t="s">
        <v>46</v>
      </c>
      <c r="AC24" s="83">
        <v>0.25</v>
      </c>
      <c r="AD24" s="99" t="str">
        <f t="shared" ref="AD24:AD36" si="113">+Z24</f>
        <v xml:space="preserve">Realizar el proceso de saneamiento de aportes patronales y el consecuente cierre de las cuentas bancarias de SGP, conforme al cronograma adoptado. </v>
      </c>
      <c r="AE24" s="89">
        <f t="shared" si="104"/>
        <v>25108905</v>
      </c>
      <c r="AF24" s="111"/>
      <c r="AG24" s="111"/>
      <c r="AH24" s="54">
        <f t="shared" ref="AH24:AH36" si="114">+(AF24/AC24)</f>
        <v>0</v>
      </c>
      <c r="AI24" s="54">
        <f t="shared" ref="AI24:AI36" si="115">+(AG24/AE24)</f>
        <v>0</v>
      </c>
      <c r="AJ24" s="54">
        <f t="shared" ref="AJ24:AJ36" si="116">+(AF24/Y24)</f>
        <v>0</v>
      </c>
      <c r="AK24" s="54">
        <f t="shared" ref="AK24:AK36" si="117">+(AG24/AA24)</f>
        <v>0</v>
      </c>
      <c r="AL24" s="54"/>
      <c r="AM24" s="83">
        <v>0.25</v>
      </c>
      <c r="AN24" s="99" t="str">
        <f t="shared" ref="AN24:AN36" si="118">+Z24</f>
        <v xml:space="preserve">Realizar el proceso de saneamiento de aportes patronales y el consecuente cierre de las cuentas bancarias de SGP, conforme al cronograma adoptado. </v>
      </c>
      <c r="AO24" s="89">
        <f t="shared" si="106"/>
        <v>25108905</v>
      </c>
      <c r="AP24" s="111"/>
      <c r="AQ24" s="111"/>
      <c r="AR24" s="54">
        <f t="shared" ref="AR24:AR36" si="119">+(AP24/AM24)</f>
        <v>0</v>
      </c>
      <c r="AS24" s="54">
        <f t="shared" ref="AS24:AS36" si="120">+(AQ24/AO24)</f>
        <v>0</v>
      </c>
      <c r="AT24" s="54">
        <f t="shared" ref="AT24:AT36" si="121">+(AP24+AF24)/Y24</f>
        <v>0</v>
      </c>
      <c r="AU24" s="54">
        <f t="shared" ref="AU24:AU36" si="122">+(AQ24+AG24)/AA24</f>
        <v>0</v>
      </c>
      <c r="AV24" s="54"/>
      <c r="AW24" s="83">
        <v>0.25</v>
      </c>
      <c r="AX24" s="99" t="str">
        <f t="shared" ref="AX24:AX36" si="123">+Z24</f>
        <v xml:space="preserve">Realizar el proceso de saneamiento de aportes patronales y el consecuente cierre de las cuentas bancarias de SGP, conforme al cronograma adoptado. </v>
      </c>
      <c r="AY24" s="89">
        <f t="shared" si="108"/>
        <v>25108905</v>
      </c>
      <c r="AZ24" s="111"/>
      <c r="BA24" s="111"/>
      <c r="BB24" s="54">
        <f t="shared" ref="BB24:BB36" si="124">+(AZ24/AW24)</f>
        <v>0</v>
      </c>
      <c r="BC24" s="54">
        <f t="shared" ref="BC24:BC36" si="125">+(BA24/AY24)</f>
        <v>0</v>
      </c>
      <c r="BD24" s="54">
        <f t="shared" ref="BD24:BD36" si="126">+(AP24+AF24+AZ24)/Y24</f>
        <v>0</v>
      </c>
      <c r="BE24" s="54">
        <f t="shared" ref="BE24:BE36" si="127">+(AQ24+AG24+BA24)/AA24</f>
        <v>0</v>
      </c>
      <c r="BF24" s="54"/>
      <c r="BG24" s="83">
        <v>0.25</v>
      </c>
      <c r="BH24" s="99" t="str">
        <f t="shared" ref="BH24:BH36" si="128">+Z24</f>
        <v xml:space="preserve">Realizar el proceso de saneamiento de aportes patronales y el consecuente cierre de las cuentas bancarias de SGP, conforme al cronograma adoptado. </v>
      </c>
      <c r="BI24" s="89">
        <f t="shared" si="110"/>
        <v>25108905</v>
      </c>
      <c r="BJ24" s="111"/>
      <c r="BK24" s="111"/>
      <c r="BL24" s="83">
        <f t="shared" ref="BL24:BL36" si="129">+(BJ24/BG24)</f>
        <v>0</v>
      </c>
      <c r="BM24" s="83">
        <f t="shared" ref="BM24:BM36" si="130">+(BK24/BI24)</f>
        <v>0</v>
      </c>
      <c r="BN24" s="83">
        <f t="shared" ref="BN24:BN36" si="131">+(AP24+AF24+AZ24+BJ24)/Y24</f>
        <v>0</v>
      </c>
      <c r="BO24" s="83">
        <f t="shared" ref="BO24:BO36" si="132">+(AQ24+AG24+BA24+BK24)/AA24</f>
        <v>0</v>
      </c>
      <c r="BP24" s="83"/>
      <c r="BQ24" s="57">
        <f t="shared" ref="BQ24:BQ36" si="133">IF(AND(AC24=0,AF24=0),"No Prog ni Ejec",IF(AC24=0,CONCATENATE("No Prog, Ejec=  ",AF24),AF24/AC24))</f>
        <v>0</v>
      </c>
      <c r="BR24" s="57">
        <f t="shared" ref="BR24:BR36" si="134">IF(AND(AE24=0,AG24=0),"No Prog ni Ejec",IF(AE24=0,CONCATENATE("No Prog, Ejec=  ",AG24),AG24/AE24))</f>
        <v>0</v>
      </c>
      <c r="BS24" s="57">
        <f t="shared" ref="BS24:BS36" si="135">IF(AND(AM24=0,AP24=0),"No Prog ni Ejec",IF(AM24=0,CONCATENATE("No Prog, Ejec=  ",AP24),AP24/AM24))</f>
        <v>0</v>
      </c>
      <c r="BT24" s="57">
        <f t="shared" ref="BT24:BT36" si="136">IF(AND(AO24=0,AQ24=0),"No Prog ni Ejec",IF(AO24=0,CONCATENATE("No Prog, Ejec=  ",AQ24),AQ24/AO24))</f>
        <v>0</v>
      </c>
      <c r="BU24" s="57">
        <f t="shared" ref="BU24:BU36" si="137">IF(AND(AW24=0,AZ24=0),"No Prog ni Ejec",IF(AW24=0,CONCATENATE("No Prog, Ejec=  ",AZ24),AZ24/AW24))</f>
        <v>0</v>
      </c>
      <c r="BV24" s="57">
        <f t="shared" ref="BV24:BV36" si="138">IF(AND(AY24=0,BA24=0),"No Prog ni Ejec",IF(AY24=0,CONCATENATE("No Prog, Ejec=  ",BA24),BA24/AY24))</f>
        <v>0</v>
      </c>
      <c r="BW24" s="57">
        <f t="shared" ref="BW24:BW36" si="139">IF(AND(BG24=0,BJ24=0),"No Prog ni Ejec",IF(BG24=0,CONCATENATE("No Prog, Ejec=  ",BJ24),BJ24/BG24))</f>
        <v>0</v>
      </c>
      <c r="BX24" s="57">
        <f t="shared" ref="BX24:BX36" si="140">IF(AND(BI24=0,BK24=0),"No Prog ni Ejec",IF(BI24=0,CONCATENATE("No Prog, Ejec=  ",BK24),BK24/BI24))</f>
        <v>0</v>
      </c>
      <c r="BY24" s="137">
        <f t="shared" si="36"/>
        <v>0</v>
      </c>
    </row>
    <row r="25" spans="1:77" s="58" customFormat="1" ht="197.25" customHeight="1" x14ac:dyDescent="0.2">
      <c r="A25" s="104">
        <v>11400</v>
      </c>
      <c r="B25" s="99" t="s">
        <v>12</v>
      </c>
      <c r="C25" s="99" t="s">
        <v>297</v>
      </c>
      <c r="D25" s="101" t="s">
        <v>1048</v>
      </c>
      <c r="E25" s="101" t="s">
        <v>1048</v>
      </c>
      <c r="F25" s="104" t="s">
        <v>65</v>
      </c>
      <c r="G25" s="99" t="s">
        <v>311</v>
      </c>
      <c r="H25" s="104" t="s">
        <v>66</v>
      </c>
      <c r="I25" s="99" t="s">
        <v>307</v>
      </c>
      <c r="J25" s="104" t="s">
        <v>1023</v>
      </c>
      <c r="K25" s="99" t="s">
        <v>410</v>
      </c>
      <c r="L25" s="105" t="s">
        <v>359</v>
      </c>
      <c r="M25" s="49">
        <v>4</v>
      </c>
      <c r="N25" s="104" t="s">
        <v>1031</v>
      </c>
      <c r="O25" s="99" t="s">
        <v>325</v>
      </c>
      <c r="P25" s="89">
        <v>233474760</v>
      </c>
      <c r="Q25" s="90">
        <v>1</v>
      </c>
      <c r="R25" s="99" t="s">
        <v>17</v>
      </c>
      <c r="S25" s="99" t="s">
        <v>262</v>
      </c>
      <c r="T25" s="99" t="s">
        <v>635</v>
      </c>
      <c r="U25" s="99" t="s">
        <v>638</v>
      </c>
      <c r="V25" s="99" t="s">
        <v>1069</v>
      </c>
      <c r="W25" s="99" t="s">
        <v>368</v>
      </c>
      <c r="X25" s="99" t="s">
        <v>201</v>
      </c>
      <c r="Y25" s="50">
        <v>4</v>
      </c>
      <c r="Z25" s="99" t="str">
        <f t="shared" si="111"/>
        <v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v>
      </c>
      <c r="AA25" s="51">
        <f t="shared" si="112"/>
        <v>233474760</v>
      </c>
      <c r="AB25" s="52" t="s">
        <v>46</v>
      </c>
      <c r="AC25" s="49">
        <v>1</v>
      </c>
      <c r="AD25" s="99" t="str">
        <f t="shared" si="113"/>
        <v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v>
      </c>
      <c r="AE25" s="89">
        <f t="shared" si="104"/>
        <v>58368690</v>
      </c>
      <c r="AF25" s="111"/>
      <c r="AG25" s="111"/>
      <c r="AH25" s="54">
        <f t="shared" si="114"/>
        <v>0</v>
      </c>
      <c r="AI25" s="54">
        <f t="shared" si="115"/>
        <v>0</v>
      </c>
      <c r="AJ25" s="54">
        <f t="shared" si="116"/>
        <v>0</v>
      </c>
      <c r="AK25" s="54">
        <f t="shared" si="117"/>
        <v>0</v>
      </c>
      <c r="AL25" s="54"/>
      <c r="AM25" s="49">
        <v>1</v>
      </c>
      <c r="AN25" s="99" t="str">
        <f t="shared" si="118"/>
        <v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v>
      </c>
      <c r="AO25" s="89">
        <f t="shared" si="106"/>
        <v>58368690</v>
      </c>
      <c r="AP25" s="111"/>
      <c r="AQ25" s="111"/>
      <c r="AR25" s="54">
        <f t="shared" si="119"/>
        <v>0</v>
      </c>
      <c r="AS25" s="54">
        <f t="shared" si="120"/>
        <v>0</v>
      </c>
      <c r="AT25" s="54">
        <f t="shared" si="121"/>
        <v>0</v>
      </c>
      <c r="AU25" s="54">
        <f t="shared" si="122"/>
        <v>0</v>
      </c>
      <c r="AV25" s="54"/>
      <c r="AW25" s="49">
        <v>1</v>
      </c>
      <c r="AX25" s="99" t="str">
        <f t="shared" si="123"/>
        <v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v>
      </c>
      <c r="AY25" s="89">
        <f t="shared" si="108"/>
        <v>58368690</v>
      </c>
      <c r="AZ25" s="111"/>
      <c r="BA25" s="111"/>
      <c r="BB25" s="54">
        <f t="shared" si="124"/>
        <v>0</v>
      </c>
      <c r="BC25" s="54">
        <f t="shared" si="125"/>
        <v>0</v>
      </c>
      <c r="BD25" s="54">
        <f t="shared" si="126"/>
        <v>0</v>
      </c>
      <c r="BE25" s="54">
        <f t="shared" si="127"/>
        <v>0</v>
      </c>
      <c r="BF25" s="54"/>
      <c r="BG25" s="49">
        <v>1</v>
      </c>
      <c r="BH25" s="99" t="str">
        <f t="shared" si="128"/>
        <v>Optimizar 4 procesos mediante la realización de desarrollos o ajustes tecnológicos (Reintegro de recursos; validador de prestaciones económicas y devolución de aportes; liquidación y reconocimiento de prestaciones económicas de los afiliados a los regímenes exceptuados y especiales con ingresos adicionales e integración entre el aplicativo de compensación y el portal bancario).</v>
      </c>
      <c r="BI25" s="89">
        <f t="shared" si="110"/>
        <v>58368690</v>
      </c>
      <c r="BJ25" s="111"/>
      <c r="BK25" s="111"/>
      <c r="BL25" s="83">
        <f t="shared" si="129"/>
        <v>0</v>
      </c>
      <c r="BM25" s="83">
        <f t="shared" si="130"/>
        <v>0</v>
      </c>
      <c r="BN25" s="83">
        <f t="shared" si="131"/>
        <v>0</v>
      </c>
      <c r="BO25" s="83">
        <f t="shared" si="132"/>
        <v>0</v>
      </c>
      <c r="BP25" s="83"/>
      <c r="BQ25" s="57">
        <f t="shared" si="133"/>
        <v>0</v>
      </c>
      <c r="BR25" s="57">
        <f t="shared" si="134"/>
        <v>0</v>
      </c>
      <c r="BS25" s="57">
        <f t="shared" si="135"/>
        <v>0</v>
      </c>
      <c r="BT25" s="57">
        <f t="shared" si="136"/>
        <v>0</v>
      </c>
      <c r="BU25" s="57">
        <f t="shared" si="137"/>
        <v>0</v>
      </c>
      <c r="BV25" s="57">
        <f t="shared" si="138"/>
        <v>0</v>
      </c>
      <c r="BW25" s="57">
        <f t="shared" si="139"/>
        <v>0</v>
      </c>
      <c r="BX25" s="57">
        <f t="shared" si="140"/>
        <v>0</v>
      </c>
      <c r="BY25" s="137">
        <f t="shared" si="36"/>
        <v>0</v>
      </c>
    </row>
    <row r="26" spans="1:77" s="58" customFormat="1" ht="127.5" x14ac:dyDescent="0.2">
      <c r="A26" s="104">
        <v>11400</v>
      </c>
      <c r="B26" s="99" t="s">
        <v>12</v>
      </c>
      <c r="C26" s="99" t="s">
        <v>297</v>
      </c>
      <c r="D26" s="101" t="s">
        <v>1048</v>
      </c>
      <c r="E26" s="101" t="s">
        <v>1048</v>
      </c>
      <c r="F26" s="104" t="s">
        <v>65</v>
      </c>
      <c r="G26" s="99" t="s">
        <v>311</v>
      </c>
      <c r="H26" s="104" t="s">
        <v>66</v>
      </c>
      <c r="I26" s="99" t="s">
        <v>307</v>
      </c>
      <c r="J26" s="104" t="s">
        <v>1024</v>
      </c>
      <c r="K26" s="99" t="s">
        <v>370</v>
      </c>
      <c r="L26" s="105" t="s">
        <v>51</v>
      </c>
      <c r="M26" s="83">
        <v>1</v>
      </c>
      <c r="N26" s="104" t="s">
        <v>1032</v>
      </c>
      <c r="O26" s="99" t="s">
        <v>327</v>
      </c>
      <c r="P26" s="85">
        <v>80376316.800000012</v>
      </c>
      <c r="Q26" s="90">
        <v>1</v>
      </c>
      <c r="R26" s="99" t="s">
        <v>17</v>
      </c>
      <c r="S26" s="99" t="s">
        <v>262</v>
      </c>
      <c r="T26" s="99" t="s">
        <v>635</v>
      </c>
      <c r="U26" s="99" t="s">
        <v>638</v>
      </c>
      <c r="V26" s="99" t="s">
        <v>75</v>
      </c>
      <c r="W26" s="99" t="s">
        <v>397</v>
      </c>
      <c r="X26" s="99" t="s">
        <v>201</v>
      </c>
      <c r="Y26" s="90">
        <v>1</v>
      </c>
      <c r="Z26" s="99" t="str">
        <f t="shared" si="111"/>
        <v xml:space="preserve">Verificar los actuales controles de los procesos de liquidación y reconocimiento de UPC y de prestaciones económicas, considerando las características de los afiliados (edad, género, ubicación geográfica, capacidad de pago, novedades). </v>
      </c>
      <c r="AA26" s="51">
        <f t="shared" si="112"/>
        <v>80376316.800000012</v>
      </c>
      <c r="AB26" s="105" t="s">
        <v>46</v>
      </c>
      <c r="AC26" s="83">
        <v>0.25</v>
      </c>
      <c r="AD26" s="99" t="str">
        <f t="shared" si="113"/>
        <v xml:space="preserve">Verificar los actuales controles de los procesos de liquidación y reconocimiento de UPC y de prestaciones económicas, considerando las características de los afiliados (edad, género, ubicación geográfica, capacidad de pago, novedades). </v>
      </c>
      <c r="AE26" s="89">
        <f t="shared" si="104"/>
        <v>20094079.200000003</v>
      </c>
      <c r="AF26" s="111"/>
      <c r="AG26" s="111"/>
      <c r="AH26" s="54">
        <f t="shared" si="114"/>
        <v>0</v>
      </c>
      <c r="AI26" s="54">
        <f t="shared" si="115"/>
        <v>0</v>
      </c>
      <c r="AJ26" s="54">
        <f t="shared" si="116"/>
        <v>0</v>
      </c>
      <c r="AK26" s="54">
        <f t="shared" si="117"/>
        <v>0</v>
      </c>
      <c r="AL26" s="54"/>
      <c r="AM26" s="83">
        <v>0.25</v>
      </c>
      <c r="AN26" s="99" t="str">
        <f t="shared" si="118"/>
        <v xml:space="preserve">Verificar los actuales controles de los procesos de liquidación y reconocimiento de UPC y de prestaciones económicas, considerando las características de los afiliados (edad, género, ubicación geográfica, capacidad de pago, novedades). </v>
      </c>
      <c r="AO26" s="89">
        <f t="shared" si="106"/>
        <v>20094079.200000003</v>
      </c>
      <c r="AP26" s="111"/>
      <c r="AQ26" s="111"/>
      <c r="AR26" s="54">
        <f t="shared" si="119"/>
        <v>0</v>
      </c>
      <c r="AS26" s="54">
        <f t="shared" si="120"/>
        <v>0</v>
      </c>
      <c r="AT26" s="54">
        <f t="shared" si="121"/>
        <v>0</v>
      </c>
      <c r="AU26" s="54">
        <f t="shared" si="122"/>
        <v>0</v>
      </c>
      <c r="AV26" s="54"/>
      <c r="AW26" s="83">
        <v>0.25</v>
      </c>
      <c r="AX26" s="99" t="str">
        <f t="shared" si="123"/>
        <v xml:space="preserve">Verificar los actuales controles de los procesos de liquidación y reconocimiento de UPC y de prestaciones económicas, considerando las características de los afiliados (edad, género, ubicación geográfica, capacidad de pago, novedades). </v>
      </c>
      <c r="AY26" s="89">
        <f t="shared" si="108"/>
        <v>20094079.200000003</v>
      </c>
      <c r="AZ26" s="111"/>
      <c r="BA26" s="111"/>
      <c r="BB26" s="54">
        <f t="shared" si="124"/>
        <v>0</v>
      </c>
      <c r="BC26" s="54">
        <f t="shared" si="125"/>
        <v>0</v>
      </c>
      <c r="BD26" s="54">
        <f t="shared" si="126"/>
        <v>0</v>
      </c>
      <c r="BE26" s="54">
        <f t="shared" si="127"/>
        <v>0</v>
      </c>
      <c r="BF26" s="54"/>
      <c r="BG26" s="83">
        <v>0.25</v>
      </c>
      <c r="BH26" s="99" t="str">
        <f t="shared" si="128"/>
        <v xml:space="preserve">Verificar los actuales controles de los procesos de liquidación y reconocimiento de UPC y de prestaciones económicas, considerando las características de los afiliados (edad, género, ubicación geográfica, capacidad de pago, novedades). </v>
      </c>
      <c r="BI26" s="89">
        <f t="shared" si="110"/>
        <v>20094079.200000003</v>
      </c>
      <c r="BJ26" s="111"/>
      <c r="BK26" s="111"/>
      <c r="BL26" s="83">
        <f t="shared" si="129"/>
        <v>0</v>
      </c>
      <c r="BM26" s="83">
        <f t="shared" si="130"/>
        <v>0</v>
      </c>
      <c r="BN26" s="83">
        <f t="shared" si="131"/>
        <v>0</v>
      </c>
      <c r="BO26" s="83">
        <f t="shared" si="132"/>
        <v>0</v>
      </c>
      <c r="BP26" s="83"/>
      <c r="BQ26" s="57">
        <f t="shared" si="133"/>
        <v>0</v>
      </c>
      <c r="BR26" s="57">
        <f t="shared" si="134"/>
        <v>0</v>
      </c>
      <c r="BS26" s="57">
        <f t="shared" si="135"/>
        <v>0</v>
      </c>
      <c r="BT26" s="57">
        <f t="shared" si="136"/>
        <v>0</v>
      </c>
      <c r="BU26" s="57">
        <f t="shared" si="137"/>
        <v>0</v>
      </c>
      <c r="BV26" s="57">
        <f t="shared" si="138"/>
        <v>0</v>
      </c>
      <c r="BW26" s="57">
        <f t="shared" si="139"/>
        <v>0</v>
      </c>
      <c r="BX26" s="57">
        <f t="shared" si="140"/>
        <v>0</v>
      </c>
      <c r="BY26" s="137">
        <f t="shared" si="36"/>
        <v>0</v>
      </c>
    </row>
    <row r="27" spans="1:77" s="58" customFormat="1" ht="102" x14ac:dyDescent="0.2">
      <c r="A27" s="104">
        <v>11400</v>
      </c>
      <c r="B27" s="99" t="s">
        <v>12</v>
      </c>
      <c r="C27" s="99" t="s">
        <v>297</v>
      </c>
      <c r="D27" s="101" t="s">
        <v>1048</v>
      </c>
      <c r="E27" s="101" t="s">
        <v>1048</v>
      </c>
      <c r="F27" s="104" t="s">
        <v>65</v>
      </c>
      <c r="G27" s="99" t="s">
        <v>311</v>
      </c>
      <c r="H27" s="104" t="s">
        <v>66</v>
      </c>
      <c r="I27" s="99" t="s">
        <v>307</v>
      </c>
      <c r="J27" s="104" t="s">
        <v>1025</v>
      </c>
      <c r="K27" s="99" t="s">
        <v>356</v>
      </c>
      <c r="L27" s="105" t="s">
        <v>51</v>
      </c>
      <c r="M27" s="83">
        <v>1</v>
      </c>
      <c r="N27" s="104" t="s">
        <v>1033</v>
      </c>
      <c r="O27" s="99" t="s">
        <v>328</v>
      </c>
      <c r="P27" s="85">
        <v>172244136</v>
      </c>
      <c r="Q27" s="90">
        <v>1</v>
      </c>
      <c r="R27" s="99" t="s">
        <v>17</v>
      </c>
      <c r="S27" s="99" t="s">
        <v>262</v>
      </c>
      <c r="T27" s="99" t="s">
        <v>635</v>
      </c>
      <c r="U27" s="99" t="s">
        <v>638</v>
      </c>
      <c r="V27" s="99" t="s">
        <v>75</v>
      </c>
      <c r="W27" s="99" t="s">
        <v>398</v>
      </c>
      <c r="X27" s="99" t="s">
        <v>201</v>
      </c>
      <c r="Y27" s="90">
        <v>1</v>
      </c>
      <c r="Z27" s="99" t="str">
        <f t="shared" si="111"/>
        <v>Ejecutar los procesos de compensación conforme al cronograma adoptado</v>
      </c>
      <c r="AA27" s="51">
        <f t="shared" si="112"/>
        <v>172244136</v>
      </c>
      <c r="AB27" s="52" t="s">
        <v>46</v>
      </c>
      <c r="AC27" s="83">
        <v>0.25</v>
      </c>
      <c r="AD27" s="99" t="str">
        <f t="shared" si="113"/>
        <v>Ejecutar los procesos de compensación conforme al cronograma adoptado</v>
      </c>
      <c r="AE27" s="89">
        <f t="shared" si="104"/>
        <v>43061034</v>
      </c>
      <c r="AF27" s="111"/>
      <c r="AG27" s="111"/>
      <c r="AH27" s="54">
        <f t="shared" si="114"/>
        <v>0</v>
      </c>
      <c r="AI27" s="54">
        <f t="shared" si="115"/>
        <v>0</v>
      </c>
      <c r="AJ27" s="54">
        <f t="shared" si="116"/>
        <v>0</v>
      </c>
      <c r="AK27" s="54">
        <f t="shared" si="117"/>
        <v>0</v>
      </c>
      <c r="AL27" s="54"/>
      <c r="AM27" s="83">
        <v>0.25</v>
      </c>
      <c r="AN27" s="99" t="str">
        <f t="shared" si="118"/>
        <v>Ejecutar los procesos de compensación conforme al cronograma adoptado</v>
      </c>
      <c r="AO27" s="89">
        <f t="shared" si="106"/>
        <v>43061034</v>
      </c>
      <c r="AP27" s="111"/>
      <c r="AQ27" s="111"/>
      <c r="AR27" s="54">
        <f t="shared" si="119"/>
        <v>0</v>
      </c>
      <c r="AS27" s="54">
        <f t="shared" si="120"/>
        <v>0</v>
      </c>
      <c r="AT27" s="54">
        <f t="shared" si="121"/>
        <v>0</v>
      </c>
      <c r="AU27" s="54">
        <f t="shared" si="122"/>
        <v>0</v>
      </c>
      <c r="AV27" s="54"/>
      <c r="AW27" s="83">
        <v>0.25</v>
      </c>
      <c r="AX27" s="99" t="str">
        <f t="shared" si="123"/>
        <v>Ejecutar los procesos de compensación conforme al cronograma adoptado</v>
      </c>
      <c r="AY27" s="89">
        <f t="shared" si="108"/>
        <v>43061034</v>
      </c>
      <c r="AZ27" s="111"/>
      <c r="BA27" s="111"/>
      <c r="BB27" s="54">
        <f t="shared" si="124"/>
        <v>0</v>
      </c>
      <c r="BC27" s="54">
        <f t="shared" si="125"/>
        <v>0</v>
      </c>
      <c r="BD27" s="54">
        <f t="shared" si="126"/>
        <v>0</v>
      </c>
      <c r="BE27" s="54">
        <f t="shared" si="127"/>
        <v>0</v>
      </c>
      <c r="BF27" s="54"/>
      <c r="BG27" s="83">
        <v>0.25</v>
      </c>
      <c r="BH27" s="99" t="str">
        <f t="shared" si="128"/>
        <v>Ejecutar los procesos de compensación conforme al cronograma adoptado</v>
      </c>
      <c r="BI27" s="89">
        <f t="shared" si="110"/>
        <v>43061034</v>
      </c>
      <c r="BJ27" s="111"/>
      <c r="BK27" s="111"/>
      <c r="BL27" s="83">
        <f t="shared" si="129"/>
        <v>0</v>
      </c>
      <c r="BM27" s="83">
        <f t="shared" si="130"/>
        <v>0</v>
      </c>
      <c r="BN27" s="83">
        <f t="shared" si="131"/>
        <v>0</v>
      </c>
      <c r="BO27" s="83">
        <f t="shared" si="132"/>
        <v>0</v>
      </c>
      <c r="BP27" s="83"/>
      <c r="BQ27" s="57">
        <f t="shared" si="133"/>
        <v>0</v>
      </c>
      <c r="BR27" s="57">
        <f t="shared" si="134"/>
        <v>0</v>
      </c>
      <c r="BS27" s="57">
        <f t="shared" si="135"/>
        <v>0</v>
      </c>
      <c r="BT27" s="57">
        <f t="shared" si="136"/>
        <v>0</v>
      </c>
      <c r="BU27" s="57">
        <f t="shared" si="137"/>
        <v>0</v>
      </c>
      <c r="BV27" s="57">
        <f t="shared" si="138"/>
        <v>0</v>
      </c>
      <c r="BW27" s="57">
        <f t="shared" si="139"/>
        <v>0</v>
      </c>
      <c r="BX27" s="57">
        <f t="shared" si="140"/>
        <v>0</v>
      </c>
      <c r="BY27" s="137">
        <f t="shared" si="36"/>
        <v>0</v>
      </c>
    </row>
    <row r="28" spans="1:77" s="58" customFormat="1" ht="102" x14ac:dyDescent="0.2">
      <c r="A28" s="104">
        <v>11400</v>
      </c>
      <c r="B28" s="99" t="s">
        <v>12</v>
      </c>
      <c r="C28" s="99" t="s">
        <v>297</v>
      </c>
      <c r="D28" s="101" t="s">
        <v>1048</v>
      </c>
      <c r="E28" s="101" t="s">
        <v>1048</v>
      </c>
      <c r="F28" s="104" t="s">
        <v>65</v>
      </c>
      <c r="G28" s="99" t="s">
        <v>311</v>
      </c>
      <c r="H28" s="104" t="s">
        <v>66</v>
      </c>
      <c r="I28" s="99" t="s">
        <v>307</v>
      </c>
      <c r="J28" s="104" t="s">
        <v>1026</v>
      </c>
      <c r="K28" s="99" t="s">
        <v>70</v>
      </c>
      <c r="L28" s="105" t="s">
        <v>51</v>
      </c>
      <c r="M28" s="83">
        <v>1</v>
      </c>
      <c r="N28" s="104" t="s">
        <v>1034</v>
      </c>
      <c r="O28" s="99" t="s">
        <v>329</v>
      </c>
      <c r="P28" s="85">
        <v>123284136</v>
      </c>
      <c r="Q28" s="90">
        <v>1</v>
      </c>
      <c r="R28" s="99" t="s">
        <v>17</v>
      </c>
      <c r="S28" s="99" t="s">
        <v>262</v>
      </c>
      <c r="T28" s="99" t="s">
        <v>635</v>
      </c>
      <c r="U28" s="99" t="s">
        <v>638</v>
      </c>
      <c r="V28" s="99" t="s">
        <v>1078</v>
      </c>
      <c r="W28" s="99" t="s">
        <v>399</v>
      </c>
      <c r="X28" s="99" t="s">
        <v>201</v>
      </c>
      <c r="Y28" s="90">
        <v>1</v>
      </c>
      <c r="Z28" s="99" t="str">
        <f t="shared" si="111"/>
        <v xml:space="preserve">Tramitar oportunamente las solicitudes de prestaciones económicas radicadas por afiliados a los regímenes exceptuados y especiales con ingresos adicionales. </v>
      </c>
      <c r="AA28" s="51">
        <f t="shared" si="112"/>
        <v>123284136</v>
      </c>
      <c r="AB28" s="52" t="s">
        <v>46</v>
      </c>
      <c r="AC28" s="83">
        <v>0.25</v>
      </c>
      <c r="AD28" s="99" t="str">
        <f t="shared" si="113"/>
        <v xml:space="preserve">Tramitar oportunamente las solicitudes de prestaciones económicas radicadas por afiliados a los regímenes exceptuados y especiales con ingresos adicionales. </v>
      </c>
      <c r="AE28" s="89">
        <f t="shared" si="104"/>
        <v>30821034</v>
      </c>
      <c r="AF28" s="111"/>
      <c r="AG28" s="111"/>
      <c r="AH28" s="54">
        <f t="shared" si="114"/>
        <v>0</v>
      </c>
      <c r="AI28" s="54">
        <f t="shared" si="115"/>
        <v>0</v>
      </c>
      <c r="AJ28" s="54">
        <f t="shared" si="116"/>
        <v>0</v>
      </c>
      <c r="AK28" s="54">
        <f t="shared" si="117"/>
        <v>0</v>
      </c>
      <c r="AL28" s="54"/>
      <c r="AM28" s="83">
        <v>0.25</v>
      </c>
      <c r="AN28" s="99" t="str">
        <f t="shared" si="118"/>
        <v xml:space="preserve">Tramitar oportunamente las solicitudes de prestaciones económicas radicadas por afiliados a los regímenes exceptuados y especiales con ingresos adicionales. </v>
      </c>
      <c r="AO28" s="89">
        <f t="shared" si="106"/>
        <v>30821034</v>
      </c>
      <c r="AP28" s="111"/>
      <c r="AQ28" s="111"/>
      <c r="AR28" s="54">
        <f t="shared" si="119"/>
        <v>0</v>
      </c>
      <c r="AS28" s="54">
        <f t="shared" si="120"/>
        <v>0</v>
      </c>
      <c r="AT28" s="54">
        <f t="shared" si="121"/>
        <v>0</v>
      </c>
      <c r="AU28" s="54">
        <f t="shared" si="122"/>
        <v>0</v>
      </c>
      <c r="AV28" s="54"/>
      <c r="AW28" s="83">
        <v>0.25</v>
      </c>
      <c r="AX28" s="99" t="str">
        <f t="shared" si="123"/>
        <v xml:space="preserve">Tramitar oportunamente las solicitudes de prestaciones económicas radicadas por afiliados a los regímenes exceptuados y especiales con ingresos adicionales. </v>
      </c>
      <c r="AY28" s="89">
        <f t="shared" si="108"/>
        <v>30821034</v>
      </c>
      <c r="AZ28" s="111"/>
      <c r="BA28" s="111"/>
      <c r="BB28" s="54">
        <f t="shared" si="124"/>
        <v>0</v>
      </c>
      <c r="BC28" s="54">
        <f t="shared" si="125"/>
        <v>0</v>
      </c>
      <c r="BD28" s="54">
        <f t="shared" si="126"/>
        <v>0</v>
      </c>
      <c r="BE28" s="54">
        <f t="shared" si="127"/>
        <v>0</v>
      </c>
      <c r="BF28" s="54"/>
      <c r="BG28" s="83">
        <v>0.25</v>
      </c>
      <c r="BH28" s="99" t="str">
        <f t="shared" si="128"/>
        <v xml:space="preserve">Tramitar oportunamente las solicitudes de prestaciones económicas radicadas por afiliados a los regímenes exceptuados y especiales con ingresos adicionales. </v>
      </c>
      <c r="BI28" s="89">
        <f t="shared" si="110"/>
        <v>30821034</v>
      </c>
      <c r="BJ28" s="111"/>
      <c r="BK28" s="111"/>
      <c r="BL28" s="83">
        <f t="shared" si="129"/>
        <v>0</v>
      </c>
      <c r="BM28" s="83">
        <f t="shared" si="130"/>
        <v>0</v>
      </c>
      <c r="BN28" s="83">
        <f t="shared" si="131"/>
        <v>0</v>
      </c>
      <c r="BO28" s="83">
        <f t="shared" si="132"/>
        <v>0</v>
      </c>
      <c r="BP28" s="83"/>
      <c r="BQ28" s="57">
        <f t="shared" si="133"/>
        <v>0</v>
      </c>
      <c r="BR28" s="57">
        <f t="shared" si="134"/>
        <v>0</v>
      </c>
      <c r="BS28" s="57">
        <f t="shared" si="135"/>
        <v>0</v>
      </c>
      <c r="BT28" s="57">
        <f t="shared" si="136"/>
        <v>0</v>
      </c>
      <c r="BU28" s="57">
        <f t="shared" si="137"/>
        <v>0</v>
      </c>
      <c r="BV28" s="57">
        <f t="shared" si="138"/>
        <v>0</v>
      </c>
      <c r="BW28" s="57">
        <f t="shared" si="139"/>
        <v>0</v>
      </c>
      <c r="BX28" s="57">
        <f t="shared" si="140"/>
        <v>0</v>
      </c>
      <c r="BY28" s="137">
        <f t="shared" si="36"/>
        <v>0</v>
      </c>
    </row>
    <row r="29" spans="1:77" s="58" customFormat="1" ht="94.5" customHeight="1" x14ac:dyDescent="0.2">
      <c r="A29" s="104">
        <v>11400</v>
      </c>
      <c r="B29" s="99" t="s">
        <v>12</v>
      </c>
      <c r="C29" s="99" t="s">
        <v>297</v>
      </c>
      <c r="D29" s="101" t="s">
        <v>1048</v>
      </c>
      <c r="E29" s="101"/>
      <c r="F29" s="104" t="s">
        <v>65</v>
      </c>
      <c r="G29" s="99" t="s">
        <v>311</v>
      </c>
      <c r="H29" s="104" t="s">
        <v>66</v>
      </c>
      <c r="I29" s="99" t="s">
        <v>307</v>
      </c>
      <c r="J29" s="104" t="s">
        <v>1027</v>
      </c>
      <c r="K29" s="99" t="s">
        <v>366</v>
      </c>
      <c r="L29" s="105" t="s">
        <v>51</v>
      </c>
      <c r="M29" s="83">
        <v>1</v>
      </c>
      <c r="N29" s="104" t="s">
        <v>1035</v>
      </c>
      <c r="O29" s="99" t="s">
        <v>330</v>
      </c>
      <c r="P29" s="85">
        <v>0</v>
      </c>
      <c r="Q29" s="90">
        <v>1</v>
      </c>
      <c r="R29" s="99" t="s">
        <v>17</v>
      </c>
      <c r="S29" s="99" t="s">
        <v>262</v>
      </c>
      <c r="T29" s="99" t="s">
        <v>635</v>
      </c>
      <c r="U29" s="99" t="s">
        <v>638</v>
      </c>
      <c r="V29" s="99" t="s">
        <v>1078</v>
      </c>
      <c r="W29" s="99" t="s">
        <v>367</v>
      </c>
      <c r="X29" s="99" t="s">
        <v>201</v>
      </c>
      <c r="Y29" s="90">
        <v>1</v>
      </c>
      <c r="Z29" s="99" t="str">
        <f t="shared" ref="Z29:Z36" si="141">+O29</f>
        <v xml:space="preserve">Tramitar oportunamente las solicitudes de devoluciones de aportes radicadas por afiliados a los regímenes exceptuados y especiales con ingresos adicionales. </v>
      </c>
      <c r="AA29" s="51">
        <v>0</v>
      </c>
      <c r="AB29" s="52" t="s">
        <v>48</v>
      </c>
      <c r="AC29" s="83"/>
      <c r="AD29" s="99" t="str">
        <f t="shared" si="113"/>
        <v xml:space="preserve">Tramitar oportunamente las solicitudes de devoluciones de aportes radicadas por afiliados a los regímenes exceptuados y especiales con ingresos adicionales. </v>
      </c>
      <c r="AE29" s="89"/>
      <c r="AF29" s="111"/>
      <c r="AG29" s="111"/>
      <c r="AH29" s="54" t="e">
        <f t="shared" si="114"/>
        <v>#DIV/0!</v>
      </c>
      <c r="AI29" s="54" t="e">
        <f t="shared" si="115"/>
        <v>#DIV/0!</v>
      </c>
      <c r="AJ29" s="54">
        <f t="shared" si="116"/>
        <v>0</v>
      </c>
      <c r="AK29" s="54" t="e">
        <f t="shared" si="117"/>
        <v>#DIV/0!</v>
      </c>
      <c r="AL29" s="54"/>
      <c r="AM29" s="83"/>
      <c r="AN29" s="99" t="str">
        <f t="shared" si="118"/>
        <v xml:space="preserve">Tramitar oportunamente las solicitudes de devoluciones de aportes radicadas por afiliados a los regímenes exceptuados y especiales con ingresos adicionales. </v>
      </c>
      <c r="AO29" s="89"/>
      <c r="AP29" s="111"/>
      <c r="AQ29" s="111"/>
      <c r="AR29" s="54" t="e">
        <f t="shared" si="119"/>
        <v>#DIV/0!</v>
      </c>
      <c r="AS29" s="54" t="e">
        <f t="shared" si="120"/>
        <v>#DIV/0!</v>
      </c>
      <c r="AT29" s="54">
        <f t="shared" si="121"/>
        <v>0</v>
      </c>
      <c r="AU29" s="54" t="e">
        <f t="shared" si="122"/>
        <v>#DIV/0!</v>
      </c>
      <c r="AV29" s="54"/>
      <c r="AW29" s="83"/>
      <c r="AX29" s="99" t="str">
        <f t="shared" si="123"/>
        <v xml:space="preserve">Tramitar oportunamente las solicitudes de devoluciones de aportes radicadas por afiliados a los regímenes exceptuados y especiales con ingresos adicionales. </v>
      </c>
      <c r="AY29" s="89"/>
      <c r="AZ29" s="111"/>
      <c r="BA29" s="111"/>
      <c r="BB29" s="54" t="e">
        <f t="shared" si="124"/>
        <v>#DIV/0!</v>
      </c>
      <c r="BC29" s="54" t="e">
        <f t="shared" si="125"/>
        <v>#DIV/0!</v>
      </c>
      <c r="BD29" s="54">
        <f t="shared" si="126"/>
        <v>0</v>
      </c>
      <c r="BE29" s="54" t="e">
        <f t="shared" si="127"/>
        <v>#DIV/0!</v>
      </c>
      <c r="BF29" s="54"/>
      <c r="BG29" s="83"/>
      <c r="BH29" s="99" t="str">
        <f t="shared" si="128"/>
        <v xml:space="preserve">Tramitar oportunamente las solicitudes de devoluciones de aportes radicadas por afiliados a los regímenes exceptuados y especiales con ingresos adicionales. </v>
      </c>
      <c r="BI29" s="89"/>
      <c r="BJ29" s="111"/>
      <c r="BK29" s="111"/>
      <c r="BL29" s="83" t="e">
        <f t="shared" si="129"/>
        <v>#DIV/0!</v>
      </c>
      <c r="BM29" s="83" t="e">
        <f t="shared" si="130"/>
        <v>#DIV/0!</v>
      </c>
      <c r="BN29" s="83">
        <f t="shared" si="131"/>
        <v>0</v>
      </c>
      <c r="BO29" s="83" t="e">
        <f t="shared" si="132"/>
        <v>#DIV/0!</v>
      </c>
      <c r="BP29" s="83"/>
      <c r="BQ29" s="57" t="str">
        <f t="shared" si="133"/>
        <v>No Prog ni Ejec</v>
      </c>
      <c r="BR29" s="57" t="str">
        <f t="shared" si="134"/>
        <v>No Prog ni Ejec</v>
      </c>
      <c r="BS29" s="57" t="str">
        <f t="shared" si="135"/>
        <v>No Prog ni Ejec</v>
      </c>
      <c r="BT29" s="57" t="str">
        <f t="shared" si="136"/>
        <v>No Prog ni Ejec</v>
      </c>
      <c r="BU29" s="57" t="str">
        <f t="shared" si="137"/>
        <v>No Prog ni Ejec</v>
      </c>
      <c r="BV29" s="57" t="str">
        <f t="shared" si="138"/>
        <v>No Prog ni Ejec</v>
      </c>
      <c r="BW29" s="57" t="str">
        <f t="shared" si="139"/>
        <v>No Prog ni Ejec</v>
      </c>
      <c r="BX29" s="57" t="str">
        <f t="shared" si="140"/>
        <v>No Prog ni Ejec</v>
      </c>
      <c r="BY29" s="137">
        <f t="shared" si="36"/>
        <v>0</v>
      </c>
    </row>
    <row r="30" spans="1:77" s="58" customFormat="1" ht="102" x14ac:dyDescent="0.2">
      <c r="A30" s="104">
        <v>11400</v>
      </c>
      <c r="B30" s="99" t="s">
        <v>12</v>
      </c>
      <c r="C30" s="99" t="s">
        <v>297</v>
      </c>
      <c r="D30" s="101" t="s">
        <v>1048</v>
      </c>
      <c r="E30" s="101"/>
      <c r="F30" s="104" t="s">
        <v>65</v>
      </c>
      <c r="G30" s="99" t="s">
        <v>311</v>
      </c>
      <c r="H30" s="104" t="s">
        <v>66</v>
      </c>
      <c r="I30" s="99" t="s">
        <v>307</v>
      </c>
      <c r="J30" s="104" t="s">
        <v>1028</v>
      </c>
      <c r="K30" s="99" t="s">
        <v>358</v>
      </c>
      <c r="L30" s="105" t="s">
        <v>359</v>
      </c>
      <c r="M30" s="49">
        <v>12</v>
      </c>
      <c r="N30" s="104" t="s">
        <v>1036</v>
      </c>
      <c r="O30" s="99" t="s">
        <v>357</v>
      </c>
      <c r="P30" s="89">
        <v>0</v>
      </c>
      <c r="Q30" s="90">
        <v>1</v>
      </c>
      <c r="R30" s="99" t="s">
        <v>17</v>
      </c>
      <c r="S30" s="99" t="s">
        <v>262</v>
      </c>
      <c r="T30" s="99" t="s">
        <v>635</v>
      </c>
      <c r="U30" s="99" t="s">
        <v>638</v>
      </c>
      <c r="V30" s="99" t="s">
        <v>79</v>
      </c>
      <c r="W30" s="99" t="s">
        <v>362</v>
      </c>
      <c r="X30" s="99" t="s">
        <v>201</v>
      </c>
      <c r="Y30" s="49">
        <v>12</v>
      </c>
      <c r="Z30" s="59" t="str">
        <f t="shared" si="141"/>
        <v>Ejecutar los procesos de liquidación y reconocimiento de la UPC de los afiliados al régimen subsidiado.</v>
      </c>
      <c r="AA30" s="60">
        <f t="shared" ref="AA30:AA36" si="142">+P30</f>
        <v>0</v>
      </c>
      <c r="AB30" s="52" t="s">
        <v>48</v>
      </c>
      <c r="AC30" s="49">
        <v>3</v>
      </c>
      <c r="AD30" s="99" t="str">
        <f t="shared" si="113"/>
        <v>Ejecutar los procesos de liquidación y reconocimiento de la UPC de los afiliados al régimen subsidiado.</v>
      </c>
      <c r="AE30" s="89">
        <v>0</v>
      </c>
      <c r="AF30" s="111"/>
      <c r="AG30" s="111"/>
      <c r="AH30" s="54">
        <f t="shared" si="114"/>
        <v>0</v>
      </c>
      <c r="AI30" s="54" t="e">
        <f t="shared" si="115"/>
        <v>#DIV/0!</v>
      </c>
      <c r="AJ30" s="54">
        <f t="shared" si="116"/>
        <v>0</v>
      </c>
      <c r="AK30" s="54" t="e">
        <f t="shared" si="117"/>
        <v>#DIV/0!</v>
      </c>
      <c r="AL30" s="54"/>
      <c r="AM30" s="49">
        <v>3</v>
      </c>
      <c r="AN30" s="99" t="str">
        <f t="shared" si="118"/>
        <v>Ejecutar los procesos de liquidación y reconocimiento de la UPC de los afiliados al régimen subsidiado.</v>
      </c>
      <c r="AO30" s="89">
        <v>0</v>
      </c>
      <c r="AP30" s="111"/>
      <c r="AQ30" s="111"/>
      <c r="AR30" s="54">
        <f t="shared" si="119"/>
        <v>0</v>
      </c>
      <c r="AS30" s="54" t="e">
        <f t="shared" si="120"/>
        <v>#DIV/0!</v>
      </c>
      <c r="AT30" s="54">
        <f t="shared" si="121"/>
        <v>0</v>
      </c>
      <c r="AU30" s="54" t="e">
        <f t="shared" si="122"/>
        <v>#DIV/0!</v>
      </c>
      <c r="AV30" s="54"/>
      <c r="AW30" s="49">
        <v>3</v>
      </c>
      <c r="AX30" s="99" t="str">
        <f t="shared" si="123"/>
        <v>Ejecutar los procesos de liquidación y reconocimiento de la UPC de los afiliados al régimen subsidiado.</v>
      </c>
      <c r="AY30" s="89">
        <v>0</v>
      </c>
      <c r="AZ30" s="111"/>
      <c r="BA30" s="111"/>
      <c r="BB30" s="54">
        <f t="shared" si="124"/>
        <v>0</v>
      </c>
      <c r="BC30" s="54" t="e">
        <f t="shared" si="125"/>
        <v>#DIV/0!</v>
      </c>
      <c r="BD30" s="54">
        <f t="shared" si="126"/>
        <v>0</v>
      </c>
      <c r="BE30" s="54" t="e">
        <f t="shared" si="127"/>
        <v>#DIV/0!</v>
      </c>
      <c r="BF30" s="54"/>
      <c r="BG30" s="49">
        <v>3</v>
      </c>
      <c r="BH30" s="99" t="str">
        <f t="shared" si="128"/>
        <v>Ejecutar los procesos de liquidación y reconocimiento de la UPC de los afiliados al régimen subsidiado.</v>
      </c>
      <c r="BI30" s="89">
        <v>0</v>
      </c>
      <c r="BJ30" s="111"/>
      <c r="BK30" s="111"/>
      <c r="BL30" s="83">
        <f t="shared" si="129"/>
        <v>0</v>
      </c>
      <c r="BM30" s="83" t="e">
        <f t="shared" si="130"/>
        <v>#DIV/0!</v>
      </c>
      <c r="BN30" s="83">
        <f t="shared" si="131"/>
        <v>0</v>
      </c>
      <c r="BO30" s="83" t="e">
        <f t="shared" si="132"/>
        <v>#DIV/0!</v>
      </c>
      <c r="BP30" s="83"/>
      <c r="BQ30" s="57">
        <f t="shared" si="133"/>
        <v>0</v>
      </c>
      <c r="BR30" s="57" t="str">
        <f t="shared" si="134"/>
        <v>No Prog ni Ejec</v>
      </c>
      <c r="BS30" s="57">
        <f t="shared" si="135"/>
        <v>0</v>
      </c>
      <c r="BT30" s="57" t="str">
        <f t="shared" si="136"/>
        <v>No Prog ni Ejec</v>
      </c>
      <c r="BU30" s="57">
        <f t="shared" si="137"/>
        <v>0</v>
      </c>
      <c r="BV30" s="57" t="str">
        <f t="shared" si="138"/>
        <v>No Prog ni Ejec</v>
      </c>
      <c r="BW30" s="57">
        <f t="shared" si="139"/>
        <v>0</v>
      </c>
      <c r="BX30" s="57" t="str">
        <f t="shared" si="140"/>
        <v>No Prog ni Ejec</v>
      </c>
      <c r="BY30" s="137">
        <f t="shared" si="36"/>
        <v>0</v>
      </c>
    </row>
    <row r="31" spans="1:77" s="58" customFormat="1" ht="102" x14ac:dyDescent="0.2">
      <c r="A31" s="104">
        <v>11400</v>
      </c>
      <c r="B31" s="99" t="s">
        <v>12</v>
      </c>
      <c r="C31" s="99" t="s">
        <v>297</v>
      </c>
      <c r="D31" s="101" t="s">
        <v>1048</v>
      </c>
      <c r="E31" s="101"/>
      <c r="F31" s="104" t="s">
        <v>65</v>
      </c>
      <c r="G31" s="99" t="s">
        <v>311</v>
      </c>
      <c r="H31" s="104" t="s">
        <v>66</v>
      </c>
      <c r="I31" s="99" t="s">
        <v>307</v>
      </c>
      <c r="J31" s="104" t="s">
        <v>1029</v>
      </c>
      <c r="K31" s="99" t="s">
        <v>361</v>
      </c>
      <c r="L31" s="105" t="s">
        <v>359</v>
      </c>
      <c r="M31" s="49">
        <v>12</v>
      </c>
      <c r="N31" s="104" t="s">
        <v>1037</v>
      </c>
      <c r="O31" s="99" t="s">
        <v>360</v>
      </c>
      <c r="P31" s="89">
        <v>0</v>
      </c>
      <c r="Q31" s="90">
        <v>1</v>
      </c>
      <c r="R31" s="99" t="s">
        <v>17</v>
      </c>
      <c r="S31" s="99" t="s">
        <v>262</v>
      </c>
      <c r="T31" s="99" t="s">
        <v>635</v>
      </c>
      <c r="U31" s="99" t="s">
        <v>638</v>
      </c>
      <c r="V31" s="99" t="s">
        <v>75</v>
      </c>
      <c r="W31" s="99" t="s">
        <v>387</v>
      </c>
      <c r="X31" s="99" t="s">
        <v>201</v>
      </c>
      <c r="Y31" s="49">
        <v>12</v>
      </c>
      <c r="Z31" s="59" t="str">
        <f t="shared" si="141"/>
        <v xml:space="preserve">Ejecutar los procesos de liquidación y reconocimiento de licencias de maternidad y paternidad. </v>
      </c>
      <c r="AA31" s="60">
        <f t="shared" si="142"/>
        <v>0</v>
      </c>
      <c r="AB31" s="52" t="s">
        <v>48</v>
      </c>
      <c r="AC31" s="49">
        <v>3</v>
      </c>
      <c r="AD31" s="99" t="str">
        <f t="shared" si="113"/>
        <v xml:space="preserve">Ejecutar los procesos de liquidación y reconocimiento de licencias de maternidad y paternidad. </v>
      </c>
      <c r="AE31" s="89">
        <v>0</v>
      </c>
      <c r="AF31" s="111"/>
      <c r="AG31" s="111"/>
      <c r="AH31" s="54">
        <f t="shared" si="114"/>
        <v>0</v>
      </c>
      <c r="AI31" s="54" t="e">
        <f t="shared" si="115"/>
        <v>#DIV/0!</v>
      </c>
      <c r="AJ31" s="54">
        <f t="shared" si="116"/>
        <v>0</v>
      </c>
      <c r="AK31" s="54" t="e">
        <f t="shared" si="117"/>
        <v>#DIV/0!</v>
      </c>
      <c r="AL31" s="54"/>
      <c r="AM31" s="49">
        <v>3</v>
      </c>
      <c r="AN31" s="99" t="str">
        <f t="shared" si="118"/>
        <v xml:space="preserve">Ejecutar los procesos de liquidación y reconocimiento de licencias de maternidad y paternidad. </v>
      </c>
      <c r="AO31" s="89">
        <v>0</v>
      </c>
      <c r="AP31" s="111"/>
      <c r="AQ31" s="111"/>
      <c r="AR31" s="54">
        <f t="shared" si="119"/>
        <v>0</v>
      </c>
      <c r="AS31" s="54" t="e">
        <f t="shared" si="120"/>
        <v>#DIV/0!</v>
      </c>
      <c r="AT31" s="54">
        <f t="shared" si="121"/>
        <v>0</v>
      </c>
      <c r="AU31" s="54" t="e">
        <f t="shared" si="122"/>
        <v>#DIV/0!</v>
      </c>
      <c r="AV31" s="54"/>
      <c r="AW31" s="49">
        <v>3</v>
      </c>
      <c r="AX31" s="99" t="str">
        <f t="shared" si="123"/>
        <v xml:space="preserve">Ejecutar los procesos de liquidación y reconocimiento de licencias de maternidad y paternidad. </v>
      </c>
      <c r="AY31" s="89">
        <v>0</v>
      </c>
      <c r="AZ31" s="111"/>
      <c r="BA31" s="111"/>
      <c r="BB31" s="54">
        <f t="shared" si="124"/>
        <v>0</v>
      </c>
      <c r="BC31" s="54" t="e">
        <f t="shared" si="125"/>
        <v>#DIV/0!</v>
      </c>
      <c r="BD31" s="54">
        <f t="shared" si="126"/>
        <v>0</v>
      </c>
      <c r="BE31" s="54" t="e">
        <f t="shared" si="127"/>
        <v>#DIV/0!</v>
      </c>
      <c r="BF31" s="54"/>
      <c r="BG31" s="49">
        <v>3</v>
      </c>
      <c r="BH31" s="99" t="str">
        <f t="shared" si="128"/>
        <v xml:space="preserve">Ejecutar los procesos de liquidación y reconocimiento de licencias de maternidad y paternidad. </v>
      </c>
      <c r="BI31" s="89">
        <v>0</v>
      </c>
      <c r="BJ31" s="111"/>
      <c r="BK31" s="111"/>
      <c r="BL31" s="83">
        <f t="shared" si="129"/>
        <v>0</v>
      </c>
      <c r="BM31" s="83" t="e">
        <f t="shared" si="130"/>
        <v>#DIV/0!</v>
      </c>
      <c r="BN31" s="83">
        <f t="shared" si="131"/>
        <v>0</v>
      </c>
      <c r="BO31" s="83" t="e">
        <f t="shared" si="132"/>
        <v>#DIV/0!</v>
      </c>
      <c r="BP31" s="83"/>
      <c r="BQ31" s="57">
        <f t="shared" si="133"/>
        <v>0</v>
      </c>
      <c r="BR31" s="57" t="str">
        <f t="shared" si="134"/>
        <v>No Prog ni Ejec</v>
      </c>
      <c r="BS31" s="57">
        <f t="shared" si="135"/>
        <v>0</v>
      </c>
      <c r="BT31" s="57" t="str">
        <f t="shared" si="136"/>
        <v>No Prog ni Ejec</v>
      </c>
      <c r="BU31" s="57">
        <f t="shared" si="137"/>
        <v>0</v>
      </c>
      <c r="BV31" s="57" t="str">
        <f t="shared" si="138"/>
        <v>No Prog ni Ejec</v>
      </c>
      <c r="BW31" s="57">
        <f t="shared" si="139"/>
        <v>0</v>
      </c>
      <c r="BX31" s="57" t="str">
        <f t="shared" si="140"/>
        <v>No Prog ni Ejec</v>
      </c>
      <c r="BY31" s="137">
        <f t="shared" si="36"/>
        <v>0</v>
      </c>
    </row>
    <row r="32" spans="1:77" s="58" customFormat="1" ht="102" x14ac:dyDescent="0.2">
      <c r="A32" s="104">
        <v>11400</v>
      </c>
      <c r="B32" s="99" t="s">
        <v>12</v>
      </c>
      <c r="C32" s="99" t="s">
        <v>297</v>
      </c>
      <c r="D32" s="101" t="s">
        <v>1048</v>
      </c>
      <c r="E32" s="101"/>
      <c r="F32" s="104" t="s">
        <v>65</v>
      </c>
      <c r="G32" s="99" t="s">
        <v>311</v>
      </c>
      <c r="H32" s="104" t="s">
        <v>66</v>
      </c>
      <c r="I32" s="99" t="s">
        <v>307</v>
      </c>
      <c r="J32" s="104" t="s">
        <v>1030</v>
      </c>
      <c r="K32" s="99" t="s">
        <v>364</v>
      </c>
      <c r="L32" s="105" t="s">
        <v>359</v>
      </c>
      <c r="M32" s="49">
        <v>6</v>
      </c>
      <c r="N32" s="104" t="s">
        <v>1038</v>
      </c>
      <c r="O32" s="99" t="s">
        <v>363</v>
      </c>
      <c r="P32" s="89">
        <v>0</v>
      </c>
      <c r="Q32" s="90">
        <v>1</v>
      </c>
      <c r="R32" s="99" t="s">
        <v>17</v>
      </c>
      <c r="S32" s="99" t="s">
        <v>262</v>
      </c>
      <c r="T32" s="99" t="s">
        <v>635</v>
      </c>
      <c r="U32" s="99" t="s">
        <v>638</v>
      </c>
      <c r="V32" s="99" t="s">
        <v>75</v>
      </c>
      <c r="W32" s="99" t="s">
        <v>365</v>
      </c>
      <c r="X32" s="99" t="s">
        <v>201</v>
      </c>
      <c r="Y32" s="49">
        <v>6</v>
      </c>
      <c r="Z32" s="59" t="str">
        <f t="shared" si="141"/>
        <v xml:space="preserve">Desarrollar auditorías a los procesos de liquidación y reconocimiento de UPC de los afiliados al régimen contributivo y subsidiado. </v>
      </c>
      <c r="AA32" s="60">
        <f t="shared" si="142"/>
        <v>0</v>
      </c>
      <c r="AB32" s="52" t="s">
        <v>48</v>
      </c>
      <c r="AC32" s="49">
        <v>0</v>
      </c>
      <c r="AD32" s="99" t="str">
        <f t="shared" si="113"/>
        <v xml:space="preserve">Desarrollar auditorías a los procesos de liquidación y reconocimiento de UPC de los afiliados al régimen contributivo y subsidiado. </v>
      </c>
      <c r="AE32" s="89">
        <v>0</v>
      </c>
      <c r="AF32" s="111"/>
      <c r="AG32" s="111"/>
      <c r="AH32" s="54" t="e">
        <f t="shared" si="114"/>
        <v>#DIV/0!</v>
      </c>
      <c r="AI32" s="54" t="e">
        <f t="shared" si="115"/>
        <v>#DIV/0!</v>
      </c>
      <c r="AJ32" s="54">
        <f t="shared" si="116"/>
        <v>0</v>
      </c>
      <c r="AK32" s="54" t="e">
        <f t="shared" si="117"/>
        <v>#DIV/0!</v>
      </c>
      <c r="AL32" s="54"/>
      <c r="AM32" s="49">
        <v>2</v>
      </c>
      <c r="AN32" s="99" t="str">
        <f t="shared" si="118"/>
        <v xml:space="preserve">Desarrollar auditorías a los procesos de liquidación y reconocimiento de UPC de los afiliados al régimen contributivo y subsidiado. </v>
      </c>
      <c r="AO32" s="89">
        <v>0</v>
      </c>
      <c r="AP32" s="111"/>
      <c r="AQ32" s="111"/>
      <c r="AR32" s="54">
        <f t="shared" si="119"/>
        <v>0</v>
      </c>
      <c r="AS32" s="54" t="e">
        <f t="shared" si="120"/>
        <v>#DIV/0!</v>
      </c>
      <c r="AT32" s="54">
        <f t="shared" si="121"/>
        <v>0</v>
      </c>
      <c r="AU32" s="54" t="e">
        <f t="shared" si="122"/>
        <v>#DIV/0!</v>
      </c>
      <c r="AV32" s="54"/>
      <c r="AW32" s="49">
        <v>2</v>
      </c>
      <c r="AX32" s="99" t="str">
        <f t="shared" si="123"/>
        <v xml:space="preserve">Desarrollar auditorías a los procesos de liquidación y reconocimiento de UPC de los afiliados al régimen contributivo y subsidiado. </v>
      </c>
      <c r="AY32" s="89">
        <v>0</v>
      </c>
      <c r="AZ32" s="111"/>
      <c r="BA32" s="111"/>
      <c r="BB32" s="54">
        <f t="shared" si="124"/>
        <v>0</v>
      </c>
      <c r="BC32" s="54" t="e">
        <f t="shared" si="125"/>
        <v>#DIV/0!</v>
      </c>
      <c r="BD32" s="54">
        <f t="shared" si="126"/>
        <v>0</v>
      </c>
      <c r="BE32" s="54" t="e">
        <f t="shared" si="127"/>
        <v>#DIV/0!</v>
      </c>
      <c r="BF32" s="54"/>
      <c r="BG32" s="49">
        <v>2</v>
      </c>
      <c r="BH32" s="99" t="str">
        <f t="shared" si="128"/>
        <v xml:space="preserve">Desarrollar auditorías a los procesos de liquidación y reconocimiento de UPC de los afiliados al régimen contributivo y subsidiado. </v>
      </c>
      <c r="BI32" s="89">
        <v>0</v>
      </c>
      <c r="BJ32" s="111"/>
      <c r="BK32" s="111"/>
      <c r="BL32" s="83">
        <f t="shared" si="129"/>
        <v>0</v>
      </c>
      <c r="BM32" s="83" t="e">
        <f t="shared" si="130"/>
        <v>#DIV/0!</v>
      </c>
      <c r="BN32" s="83">
        <f t="shared" si="131"/>
        <v>0</v>
      </c>
      <c r="BO32" s="83" t="e">
        <f t="shared" si="132"/>
        <v>#DIV/0!</v>
      </c>
      <c r="BP32" s="83"/>
      <c r="BQ32" s="57" t="str">
        <f t="shared" si="133"/>
        <v>No Prog ni Ejec</v>
      </c>
      <c r="BR32" s="57" t="str">
        <f t="shared" si="134"/>
        <v>No Prog ni Ejec</v>
      </c>
      <c r="BS32" s="57">
        <f t="shared" si="135"/>
        <v>0</v>
      </c>
      <c r="BT32" s="57" t="str">
        <f t="shared" si="136"/>
        <v>No Prog ni Ejec</v>
      </c>
      <c r="BU32" s="57">
        <f t="shared" si="137"/>
        <v>0</v>
      </c>
      <c r="BV32" s="57" t="str">
        <f t="shared" si="138"/>
        <v>No Prog ni Ejec</v>
      </c>
      <c r="BW32" s="57">
        <f t="shared" si="139"/>
        <v>0</v>
      </c>
      <c r="BX32" s="57" t="str">
        <f t="shared" si="140"/>
        <v>No Prog ni Ejec</v>
      </c>
      <c r="BY32" s="137">
        <f t="shared" si="36"/>
        <v>0</v>
      </c>
    </row>
    <row r="33" spans="1:228" s="138" customFormat="1" ht="140.25" customHeight="1" x14ac:dyDescent="0.2">
      <c r="A33" s="104">
        <v>11400</v>
      </c>
      <c r="B33" s="81" t="s">
        <v>12</v>
      </c>
      <c r="C33" s="81" t="s">
        <v>297</v>
      </c>
      <c r="D33" s="188" t="s">
        <v>1048</v>
      </c>
      <c r="E33" s="188"/>
      <c r="F33" s="104" t="s">
        <v>65</v>
      </c>
      <c r="G33" s="81" t="s">
        <v>371</v>
      </c>
      <c r="H33" s="104" t="s">
        <v>67</v>
      </c>
      <c r="I33" s="81" t="s">
        <v>310</v>
      </c>
      <c r="J33" s="61" t="s">
        <v>1022</v>
      </c>
      <c r="K33" s="81" t="s">
        <v>1090</v>
      </c>
      <c r="L33" s="44" t="s">
        <v>359</v>
      </c>
      <c r="M33" s="62">
        <v>8</v>
      </c>
      <c r="N33" s="104" t="s">
        <v>115</v>
      </c>
      <c r="O33" s="81" t="s">
        <v>372</v>
      </c>
      <c r="P33" s="63">
        <v>0</v>
      </c>
      <c r="Q33" s="90">
        <v>1</v>
      </c>
      <c r="R33" s="81" t="s">
        <v>261</v>
      </c>
      <c r="S33" s="81" t="s">
        <v>275</v>
      </c>
      <c r="T33" s="81" t="s">
        <v>634</v>
      </c>
      <c r="U33" s="81" t="s">
        <v>636</v>
      </c>
      <c r="V33" s="99" t="s">
        <v>1080</v>
      </c>
      <c r="W33" s="81" t="s">
        <v>1091</v>
      </c>
      <c r="X33" s="99" t="s">
        <v>201</v>
      </c>
      <c r="Y33" s="62">
        <v>8</v>
      </c>
      <c r="Z33" s="64" t="str">
        <f t="shared" si="141"/>
        <v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v>
      </c>
      <c r="AA33" s="65">
        <f t="shared" si="142"/>
        <v>0</v>
      </c>
      <c r="AB33" s="66" t="s">
        <v>48</v>
      </c>
      <c r="AC33" s="62">
        <v>2</v>
      </c>
      <c r="AD33" s="81" t="str">
        <f t="shared" si="113"/>
        <v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v>
      </c>
      <c r="AE33" s="63">
        <v>0</v>
      </c>
      <c r="AF33" s="112"/>
      <c r="AG33" s="112"/>
      <c r="AH33" s="68">
        <f t="shared" si="114"/>
        <v>0</v>
      </c>
      <c r="AI33" s="68" t="e">
        <f t="shared" si="115"/>
        <v>#DIV/0!</v>
      </c>
      <c r="AJ33" s="68">
        <f t="shared" si="116"/>
        <v>0</v>
      </c>
      <c r="AK33" s="68" t="e">
        <f t="shared" si="117"/>
        <v>#DIV/0!</v>
      </c>
      <c r="AL33" s="68"/>
      <c r="AM33" s="62">
        <v>2</v>
      </c>
      <c r="AN33" s="81" t="str">
        <f t="shared" si="118"/>
        <v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v>
      </c>
      <c r="AO33" s="63">
        <v>0</v>
      </c>
      <c r="AP33" s="112"/>
      <c r="AQ33" s="112"/>
      <c r="AR33" s="68">
        <f t="shared" si="119"/>
        <v>0</v>
      </c>
      <c r="AS33" s="68" t="e">
        <f t="shared" si="120"/>
        <v>#DIV/0!</v>
      </c>
      <c r="AT33" s="68">
        <f t="shared" si="121"/>
        <v>0</v>
      </c>
      <c r="AU33" s="68" t="e">
        <f t="shared" si="122"/>
        <v>#DIV/0!</v>
      </c>
      <c r="AV33" s="68"/>
      <c r="AW33" s="62">
        <v>2</v>
      </c>
      <c r="AX33" s="81" t="str">
        <f t="shared" si="123"/>
        <v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v>
      </c>
      <c r="AY33" s="63">
        <v>0</v>
      </c>
      <c r="AZ33" s="112"/>
      <c r="BA33" s="112"/>
      <c r="BB33" s="68">
        <f t="shared" si="124"/>
        <v>0</v>
      </c>
      <c r="BC33" s="68" t="e">
        <f t="shared" si="125"/>
        <v>#DIV/0!</v>
      </c>
      <c r="BD33" s="68">
        <f t="shared" si="126"/>
        <v>0</v>
      </c>
      <c r="BE33" s="68" t="e">
        <f t="shared" si="127"/>
        <v>#DIV/0!</v>
      </c>
      <c r="BF33" s="68"/>
      <c r="BG33" s="62">
        <v>2</v>
      </c>
      <c r="BH33" s="81" t="str">
        <f t="shared" si="128"/>
        <v>Realizar análisis sobre procesos o tecnologías reconocidas por la ADRES (Prescripción, suministro y uso de medicamentos NO PBS; atenciones en salud derivados de accidentes de tránsito; incapacidades; licencias de maternidad y paternidad; UPC de los regímenes contributivo y subsidiado y ponderador de la UPC).</v>
      </c>
      <c r="BI33" s="63">
        <v>0</v>
      </c>
      <c r="BJ33" s="112"/>
      <c r="BK33" s="112"/>
      <c r="BL33" s="45">
        <f t="shared" si="129"/>
        <v>0</v>
      </c>
      <c r="BM33" s="45" t="e">
        <f t="shared" si="130"/>
        <v>#DIV/0!</v>
      </c>
      <c r="BN33" s="45">
        <f t="shared" si="131"/>
        <v>0</v>
      </c>
      <c r="BO33" s="45" t="e">
        <f t="shared" si="132"/>
        <v>#DIV/0!</v>
      </c>
      <c r="BP33" s="45"/>
      <c r="BQ33" s="69">
        <f t="shared" si="133"/>
        <v>0</v>
      </c>
      <c r="BR33" s="69" t="str">
        <f t="shared" si="134"/>
        <v>No Prog ni Ejec</v>
      </c>
      <c r="BS33" s="69">
        <f t="shared" si="135"/>
        <v>0</v>
      </c>
      <c r="BT33" s="69" t="str">
        <f t="shared" si="136"/>
        <v>No Prog ni Ejec</v>
      </c>
      <c r="BU33" s="69">
        <f t="shared" si="137"/>
        <v>0</v>
      </c>
      <c r="BV33" s="69" t="str">
        <f t="shared" si="138"/>
        <v>No Prog ni Ejec</v>
      </c>
      <c r="BW33" s="69">
        <f t="shared" si="139"/>
        <v>0</v>
      </c>
      <c r="BX33" s="69" t="str">
        <f t="shared" si="140"/>
        <v>No Prog ni Ejec</v>
      </c>
      <c r="BY33" s="137">
        <f t="shared" si="36"/>
        <v>0</v>
      </c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</row>
    <row r="34" spans="1:228" s="138" customFormat="1" ht="140.25" customHeight="1" x14ac:dyDescent="0.2">
      <c r="A34" s="61">
        <v>11900</v>
      </c>
      <c r="B34" s="81" t="s">
        <v>125</v>
      </c>
      <c r="C34" s="81" t="s">
        <v>297</v>
      </c>
      <c r="D34" s="188" t="s">
        <v>1048</v>
      </c>
      <c r="E34" s="188"/>
      <c r="F34" s="61" t="s">
        <v>126</v>
      </c>
      <c r="G34" s="81" t="s">
        <v>60</v>
      </c>
      <c r="H34" s="107" t="s">
        <v>128</v>
      </c>
      <c r="I34" s="81" t="s">
        <v>309</v>
      </c>
      <c r="J34" s="61" t="s">
        <v>654</v>
      </c>
      <c r="K34" s="81" t="s">
        <v>456</v>
      </c>
      <c r="L34" s="44" t="s">
        <v>359</v>
      </c>
      <c r="M34" s="62">
        <v>2</v>
      </c>
      <c r="N34" s="61" t="s">
        <v>151</v>
      </c>
      <c r="O34" s="81" t="s">
        <v>455</v>
      </c>
      <c r="P34" s="63">
        <v>0</v>
      </c>
      <c r="Q34" s="90">
        <v>1</v>
      </c>
      <c r="R34" s="81" t="s">
        <v>17</v>
      </c>
      <c r="S34" s="81" t="s">
        <v>28</v>
      </c>
      <c r="T34" s="81" t="s">
        <v>635</v>
      </c>
      <c r="U34" s="81" t="s">
        <v>638</v>
      </c>
      <c r="V34" s="99" t="s">
        <v>1072</v>
      </c>
      <c r="W34" s="81" t="s">
        <v>457</v>
      </c>
      <c r="X34" s="99" t="s">
        <v>201</v>
      </c>
      <c r="Y34" s="62">
        <v>2</v>
      </c>
      <c r="Z34" s="64" t="str">
        <f t="shared" si="141"/>
        <v>Adelantar acercamientos con altos organismos de rama judicial con el objeto de reducir el volumen de tutelas que recibe la entidad</v>
      </c>
      <c r="AA34" s="65">
        <f t="shared" si="142"/>
        <v>0</v>
      </c>
      <c r="AB34" s="66" t="s">
        <v>48</v>
      </c>
      <c r="AC34" s="62">
        <v>0</v>
      </c>
      <c r="AD34" s="81" t="str">
        <f t="shared" si="113"/>
        <v>Adelantar acercamientos con altos organismos de rama judicial con el objeto de reducir el volumen de tutelas que recibe la entidad</v>
      </c>
      <c r="AE34" s="63">
        <v>0</v>
      </c>
      <c r="AF34" s="112"/>
      <c r="AG34" s="112"/>
      <c r="AH34" s="68" t="e">
        <f t="shared" si="114"/>
        <v>#DIV/0!</v>
      </c>
      <c r="AI34" s="68" t="e">
        <f t="shared" si="115"/>
        <v>#DIV/0!</v>
      </c>
      <c r="AJ34" s="68">
        <f t="shared" si="116"/>
        <v>0</v>
      </c>
      <c r="AK34" s="68" t="e">
        <f t="shared" si="117"/>
        <v>#DIV/0!</v>
      </c>
      <c r="AL34" s="68"/>
      <c r="AM34" s="62">
        <v>1</v>
      </c>
      <c r="AN34" s="81" t="str">
        <f t="shared" si="118"/>
        <v>Adelantar acercamientos con altos organismos de rama judicial con el objeto de reducir el volumen de tutelas que recibe la entidad</v>
      </c>
      <c r="AO34" s="63">
        <v>0</v>
      </c>
      <c r="AP34" s="112"/>
      <c r="AQ34" s="112"/>
      <c r="AR34" s="68">
        <f t="shared" si="119"/>
        <v>0</v>
      </c>
      <c r="AS34" s="68" t="e">
        <f t="shared" si="120"/>
        <v>#DIV/0!</v>
      </c>
      <c r="AT34" s="68">
        <f t="shared" si="121"/>
        <v>0</v>
      </c>
      <c r="AU34" s="68" t="e">
        <f t="shared" si="122"/>
        <v>#DIV/0!</v>
      </c>
      <c r="AV34" s="68"/>
      <c r="AW34" s="62">
        <v>0</v>
      </c>
      <c r="AX34" s="81" t="str">
        <f t="shared" si="123"/>
        <v>Adelantar acercamientos con altos organismos de rama judicial con el objeto de reducir el volumen de tutelas que recibe la entidad</v>
      </c>
      <c r="AY34" s="63">
        <v>0</v>
      </c>
      <c r="AZ34" s="112"/>
      <c r="BA34" s="112"/>
      <c r="BB34" s="68" t="e">
        <f t="shared" si="124"/>
        <v>#DIV/0!</v>
      </c>
      <c r="BC34" s="68" t="e">
        <f t="shared" si="125"/>
        <v>#DIV/0!</v>
      </c>
      <c r="BD34" s="68">
        <f t="shared" si="126"/>
        <v>0</v>
      </c>
      <c r="BE34" s="68" t="e">
        <f t="shared" si="127"/>
        <v>#DIV/0!</v>
      </c>
      <c r="BF34" s="68"/>
      <c r="BG34" s="62">
        <v>1</v>
      </c>
      <c r="BH34" s="81" t="str">
        <f t="shared" si="128"/>
        <v>Adelantar acercamientos con altos organismos de rama judicial con el objeto de reducir el volumen de tutelas que recibe la entidad</v>
      </c>
      <c r="BI34" s="63">
        <v>0</v>
      </c>
      <c r="BJ34" s="112"/>
      <c r="BK34" s="112"/>
      <c r="BL34" s="45">
        <f t="shared" si="129"/>
        <v>0</v>
      </c>
      <c r="BM34" s="45" t="e">
        <f t="shared" si="130"/>
        <v>#DIV/0!</v>
      </c>
      <c r="BN34" s="45">
        <f t="shared" si="131"/>
        <v>0</v>
      </c>
      <c r="BO34" s="45" t="e">
        <f t="shared" si="132"/>
        <v>#DIV/0!</v>
      </c>
      <c r="BP34" s="45"/>
      <c r="BQ34" s="69" t="str">
        <f t="shared" si="133"/>
        <v>No Prog ni Ejec</v>
      </c>
      <c r="BR34" s="69" t="str">
        <f t="shared" si="134"/>
        <v>No Prog ni Ejec</v>
      </c>
      <c r="BS34" s="69">
        <f t="shared" si="135"/>
        <v>0</v>
      </c>
      <c r="BT34" s="69" t="str">
        <f t="shared" si="136"/>
        <v>No Prog ni Ejec</v>
      </c>
      <c r="BU34" s="69" t="str">
        <f t="shared" si="137"/>
        <v>No Prog ni Ejec</v>
      </c>
      <c r="BV34" s="69" t="str">
        <f t="shared" si="138"/>
        <v>No Prog ni Ejec</v>
      </c>
      <c r="BW34" s="69">
        <f t="shared" si="139"/>
        <v>0</v>
      </c>
      <c r="BX34" s="69" t="str">
        <f t="shared" si="140"/>
        <v>No Prog ni Ejec</v>
      </c>
      <c r="BY34" s="137">
        <f t="shared" si="36"/>
        <v>0</v>
      </c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</row>
    <row r="35" spans="1:228" s="138" customFormat="1" ht="140.25" customHeight="1" x14ac:dyDescent="0.2">
      <c r="A35" s="61">
        <v>11900</v>
      </c>
      <c r="B35" s="81" t="s">
        <v>125</v>
      </c>
      <c r="C35" s="81" t="s">
        <v>297</v>
      </c>
      <c r="D35" s="188" t="s">
        <v>1048</v>
      </c>
      <c r="E35" s="188"/>
      <c r="F35" s="61" t="s">
        <v>126</v>
      </c>
      <c r="G35" s="81" t="s">
        <v>60</v>
      </c>
      <c r="H35" s="107" t="s">
        <v>128</v>
      </c>
      <c r="I35" s="81" t="s">
        <v>309</v>
      </c>
      <c r="J35" s="61" t="s">
        <v>656</v>
      </c>
      <c r="K35" s="81" t="s">
        <v>480</v>
      </c>
      <c r="L35" s="44" t="s">
        <v>359</v>
      </c>
      <c r="M35" s="62">
        <v>1</v>
      </c>
      <c r="N35" s="61" t="s">
        <v>655</v>
      </c>
      <c r="O35" s="81" t="s">
        <v>482</v>
      </c>
      <c r="P35" s="63">
        <v>0</v>
      </c>
      <c r="Q35" s="90">
        <v>1</v>
      </c>
      <c r="R35" s="81" t="s">
        <v>18</v>
      </c>
      <c r="S35" s="81" t="s">
        <v>24</v>
      </c>
      <c r="T35" s="81" t="s">
        <v>635</v>
      </c>
      <c r="U35" s="81" t="s">
        <v>638</v>
      </c>
      <c r="V35" s="99" t="s">
        <v>1073</v>
      </c>
      <c r="W35" s="81" t="s">
        <v>481</v>
      </c>
      <c r="X35" s="99" t="s">
        <v>201</v>
      </c>
      <c r="Y35" s="62">
        <v>1</v>
      </c>
      <c r="Z35" s="64" t="str">
        <f t="shared" si="141"/>
        <v>Estudiar el convenio 370 del 2015 suscrito con el Ministerio de Transporte  y adelantar las gestiones que correspondan para que se amplíen los criterios de acceso a la información a la plataforma del RUNT</v>
      </c>
      <c r="AA35" s="65">
        <f t="shared" si="142"/>
        <v>0</v>
      </c>
      <c r="AB35" s="66" t="s">
        <v>48</v>
      </c>
      <c r="AC35" s="62">
        <v>0</v>
      </c>
      <c r="AD35" s="81" t="str">
        <f t="shared" si="113"/>
        <v>Estudiar el convenio 370 del 2015 suscrito con el Ministerio de Transporte  y adelantar las gestiones que correspondan para que se amplíen los criterios de acceso a la información a la plataforma del RUNT</v>
      </c>
      <c r="AE35" s="63">
        <v>0</v>
      </c>
      <c r="AF35" s="112"/>
      <c r="AG35" s="112"/>
      <c r="AH35" s="68" t="e">
        <f t="shared" si="114"/>
        <v>#DIV/0!</v>
      </c>
      <c r="AI35" s="68" t="e">
        <f t="shared" si="115"/>
        <v>#DIV/0!</v>
      </c>
      <c r="AJ35" s="68">
        <f t="shared" si="116"/>
        <v>0</v>
      </c>
      <c r="AK35" s="68" t="e">
        <f t="shared" si="117"/>
        <v>#DIV/0!</v>
      </c>
      <c r="AL35" s="68"/>
      <c r="AM35" s="62">
        <v>0</v>
      </c>
      <c r="AN35" s="81" t="str">
        <f t="shared" si="118"/>
        <v>Estudiar el convenio 370 del 2015 suscrito con el Ministerio de Transporte  y adelantar las gestiones que correspondan para que se amplíen los criterios de acceso a la información a la plataforma del RUNT</v>
      </c>
      <c r="AO35" s="63">
        <v>0</v>
      </c>
      <c r="AP35" s="112"/>
      <c r="AQ35" s="112"/>
      <c r="AR35" s="68" t="e">
        <f t="shared" si="119"/>
        <v>#DIV/0!</v>
      </c>
      <c r="AS35" s="68" t="e">
        <f t="shared" si="120"/>
        <v>#DIV/0!</v>
      </c>
      <c r="AT35" s="68">
        <f t="shared" si="121"/>
        <v>0</v>
      </c>
      <c r="AU35" s="68" t="e">
        <f t="shared" si="122"/>
        <v>#DIV/0!</v>
      </c>
      <c r="AV35" s="68"/>
      <c r="AW35" s="62">
        <v>0</v>
      </c>
      <c r="AX35" s="81" t="str">
        <f t="shared" si="123"/>
        <v>Estudiar el convenio 370 del 2015 suscrito con el Ministerio de Transporte  y adelantar las gestiones que correspondan para que se amplíen los criterios de acceso a la información a la plataforma del RUNT</v>
      </c>
      <c r="AY35" s="63">
        <v>0</v>
      </c>
      <c r="AZ35" s="112"/>
      <c r="BA35" s="112"/>
      <c r="BB35" s="68" t="e">
        <f t="shared" si="124"/>
        <v>#DIV/0!</v>
      </c>
      <c r="BC35" s="68" t="e">
        <f t="shared" si="125"/>
        <v>#DIV/0!</v>
      </c>
      <c r="BD35" s="68">
        <f t="shared" si="126"/>
        <v>0</v>
      </c>
      <c r="BE35" s="68" t="e">
        <f t="shared" si="127"/>
        <v>#DIV/0!</v>
      </c>
      <c r="BF35" s="68"/>
      <c r="BG35" s="62">
        <v>1</v>
      </c>
      <c r="BH35" s="81" t="str">
        <f t="shared" si="128"/>
        <v>Estudiar el convenio 370 del 2015 suscrito con el Ministerio de Transporte  y adelantar las gestiones que correspondan para que se amplíen los criterios de acceso a la información a la plataforma del RUNT</v>
      </c>
      <c r="BI35" s="63">
        <v>0</v>
      </c>
      <c r="BJ35" s="112"/>
      <c r="BK35" s="112"/>
      <c r="BL35" s="45">
        <f t="shared" si="129"/>
        <v>0</v>
      </c>
      <c r="BM35" s="45" t="e">
        <f t="shared" si="130"/>
        <v>#DIV/0!</v>
      </c>
      <c r="BN35" s="45">
        <f t="shared" si="131"/>
        <v>0</v>
      </c>
      <c r="BO35" s="45" t="e">
        <f t="shared" si="132"/>
        <v>#DIV/0!</v>
      </c>
      <c r="BP35" s="45"/>
      <c r="BQ35" s="69" t="str">
        <f t="shared" si="133"/>
        <v>No Prog ni Ejec</v>
      </c>
      <c r="BR35" s="69" t="str">
        <f t="shared" si="134"/>
        <v>No Prog ni Ejec</v>
      </c>
      <c r="BS35" s="69" t="str">
        <f t="shared" si="135"/>
        <v>No Prog ni Ejec</v>
      </c>
      <c r="BT35" s="69" t="str">
        <f t="shared" si="136"/>
        <v>No Prog ni Ejec</v>
      </c>
      <c r="BU35" s="69" t="str">
        <f t="shared" si="137"/>
        <v>No Prog ni Ejec</v>
      </c>
      <c r="BV35" s="69" t="str">
        <f t="shared" si="138"/>
        <v>No Prog ni Ejec</v>
      </c>
      <c r="BW35" s="69">
        <f t="shared" si="139"/>
        <v>0</v>
      </c>
      <c r="BX35" s="69" t="str">
        <f t="shared" si="140"/>
        <v>No Prog ni Ejec</v>
      </c>
      <c r="BY35" s="137">
        <f t="shared" si="36"/>
        <v>0</v>
      </c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</row>
    <row r="36" spans="1:228" s="138" customFormat="1" ht="140.25" customHeight="1" x14ac:dyDescent="0.2">
      <c r="A36" s="61">
        <v>11900</v>
      </c>
      <c r="B36" s="81" t="s">
        <v>125</v>
      </c>
      <c r="C36" s="81" t="s">
        <v>297</v>
      </c>
      <c r="D36" s="188" t="s">
        <v>1048</v>
      </c>
      <c r="E36" s="188"/>
      <c r="F36" s="61" t="s">
        <v>126</v>
      </c>
      <c r="G36" s="81" t="s">
        <v>60</v>
      </c>
      <c r="H36" s="107" t="s">
        <v>128</v>
      </c>
      <c r="I36" s="81" t="s">
        <v>309</v>
      </c>
      <c r="J36" s="61" t="s">
        <v>658</v>
      </c>
      <c r="K36" s="81" t="s">
        <v>483</v>
      </c>
      <c r="L36" s="44" t="s">
        <v>359</v>
      </c>
      <c r="M36" s="62">
        <v>1</v>
      </c>
      <c r="N36" s="61" t="s">
        <v>657</v>
      </c>
      <c r="O36" s="81" t="s">
        <v>484</v>
      </c>
      <c r="P36" s="63">
        <v>0</v>
      </c>
      <c r="Q36" s="90">
        <v>1</v>
      </c>
      <c r="R36" s="81" t="s">
        <v>18</v>
      </c>
      <c r="S36" s="81" t="s">
        <v>24</v>
      </c>
      <c r="T36" s="81" t="s">
        <v>635</v>
      </c>
      <c r="U36" s="81" t="s">
        <v>638</v>
      </c>
      <c r="V36" s="99" t="s">
        <v>1073</v>
      </c>
      <c r="W36" s="81" t="s">
        <v>949</v>
      </c>
      <c r="X36" s="99" t="s">
        <v>201</v>
      </c>
      <c r="Y36" s="62">
        <v>1</v>
      </c>
      <c r="Z36" s="64" t="str">
        <f t="shared" si="141"/>
        <v>Adelantar acercamientos con entidades del estado tales como la RNEC en aras de acceder a la informacion de los terceros deudores</v>
      </c>
      <c r="AA36" s="65">
        <f t="shared" si="142"/>
        <v>0</v>
      </c>
      <c r="AB36" s="66" t="s">
        <v>48</v>
      </c>
      <c r="AC36" s="62">
        <v>0</v>
      </c>
      <c r="AD36" s="81" t="str">
        <f t="shared" si="113"/>
        <v>Adelantar acercamientos con entidades del estado tales como la RNEC en aras de acceder a la informacion de los terceros deudores</v>
      </c>
      <c r="AE36" s="63">
        <v>0</v>
      </c>
      <c r="AF36" s="112"/>
      <c r="AG36" s="112"/>
      <c r="AH36" s="68" t="e">
        <f t="shared" si="114"/>
        <v>#DIV/0!</v>
      </c>
      <c r="AI36" s="68" t="e">
        <f t="shared" si="115"/>
        <v>#DIV/0!</v>
      </c>
      <c r="AJ36" s="68">
        <f t="shared" si="116"/>
        <v>0</v>
      </c>
      <c r="AK36" s="68" t="e">
        <f t="shared" si="117"/>
        <v>#DIV/0!</v>
      </c>
      <c r="AL36" s="68"/>
      <c r="AM36" s="62">
        <v>0</v>
      </c>
      <c r="AN36" s="81" t="str">
        <f t="shared" si="118"/>
        <v>Adelantar acercamientos con entidades del estado tales como la RNEC en aras de acceder a la informacion de los terceros deudores</v>
      </c>
      <c r="AO36" s="63">
        <v>0</v>
      </c>
      <c r="AP36" s="112"/>
      <c r="AQ36" s="112"/>
      <c r="AR36" s="68" t="e">
        <f t="shared" si="119"/>
        <v>#DIV/0!</v>
      </c>
      <c r="AS36" s="68" t="e">
        <f t="shared" si="120"/>
        <v>#DIV/0!</v>
      </c>
      <c r="AT36" s="68">
        <f t="shared" si="121"/>
        <v>0</v>
      </c>
      <c r="AU36" s="68" t="e">
        <f t="shared" si="122"/>
        <v>#DIV/0!</v>
      </c>
      <c r="AV36" s="68"/>
      <c r="AW36" s="62">
        <v>0</v>
      </c>
      <c r="AX36" s="81" t="str">
        <f t="shared" si="123"/>
        <v>Adelantar acercamientos con entidades del estado tales como la RNEC en aras de acceder a la informacion de los terceros deudores</v>
      </c>
      <c r="AY36" s="63">
        <v>0</v>
      </c>
      <c r="AZ36" s="112"/>
      <c r="BA36" s="112"/>
      <c r="BB36" s="68" t="e">
        <f t="shared" si="124"/>
        <v>#DIV/0!</v>
      </c>
      <c r="BC36" s="68" t="e">
        <f t="shared" si="125"/>
        <v>#DIV/0!</v>
      </c>
      <c r="BD36" s="68">
        <f t="shared" si="126"/>
        <v>0</v>
      </c>
      <c r="BE36" s="68" t="e">
        <f t="shared" si="127"/>
        <v>#DIV/0!</v>
      </c>
      <c r="BF36" s="68"/>
      <c r="BG36" s="62">
        <v>1</v>
      </c>
      <c r="BH36" s="81" t="str">
        <f t="shared" si="128"/>
        <v>Adelantar acercamientos con entidades del estado tales como la RNEC en aras de acceder a la informacion de los terceros deudores</v>
      </c>
      <c r="BI36" s="63">
        <v>0</v>
      </c>
      <c r="BJ36" s="112"/>
      <c r="BK36" s="112"/>
      <c r="BL36" s="45">
        <f t="shared" si="129"/>
        <v>0</v>
      </c>
      <c r="BM36" s="45" t="e">
        <f t="shared" si="130"/>
        <v>#DIV/0!</v>
      </c>
      <c r="BN36" s="45">
        <f t="shared" si="131"/>
        <v>0</v>
      </c>
      <c r="BO36" s="45" t="e">
        <f t="shared" si="132"/>
        <v>#DIV/0!</v>
      </c>
      <c r="BP36" s="45"/>
      <c r="BQ36" s="69" t="str">
        <f t="shared" si="133"/>
        <v>No Prog ni Ejec</v>
      </c>
      <c r="BR36" s="69" t="str">
        <f t="shared" si="134"/>
        <v>No Prog ni Ejec</v>
      </c>
      <c r="BS36" s="69" t="str">
        <f t="shared" si="135"/>
        <v>No Prog ni Ejec</v>
      </c>
      <c r="BT36" s="69" t="str">
        <f t="shared" si="136"/>
        <v>No Prog ni Ejec</v>
      </c>
      <c r="BU36" s="69" t="str">
        <f t="shared" si="137"/>
        <v>No Prog ni Ejec</v>
      </c>
      <c r="BV36" s="69" t="str">
        <f t="shared" si="138"/>
        <v>No Prog ni Ejec</v>
      </c>
      <c r="BW36" s="69">
        <f t="shared" si="139"/>
        <v>0</v>
      </c>
      <c r="BX36" s="69" t="str">
        <f t="shared" si="140"/>
        <v>No Prog ni Ejec</v>
      </c>
      <c r="BY36" s="137">
        <f t="shared" si="36"/>
        <v>0</v>
      </c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</row>
    <row r="37" spans="1:228" s="70" customFormat="1" ht="12.75" x14ac:dyDescent="0.2">
      <c r="A37" s="10"/>
      <c r="B37" s="10"/>
      <c r="C37" s="124"/>
      <c r="D37" s="124"/>
      <c r="E37" s="124"/>
      <c r="F37" s="10"/>
      <c r="G37" s="10"/>
      <c r="H37" s="10"/>
      <c r="I37" s="10"/>
      <c r="J37" s="10"/>
      <c r="K37" s="10"/>
      <c r="L37" s="124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28" s="70" customFormat="1" ht="12.75" x14ac:dyDescent="0.2">
      <c r="A38" s="10"/>
      <c r="B38" s="10"/>
      <c r="C38" s="124"/>
      <c r="D38" s="124"/>
      <c r="E38" s="124"/>
      <c r="F38" s="10"/>
      <c r="G38" s="10"/>
      <c r="H38" s="10"/>
      <c r="I38" s="10"/>
      <c r="J38" s="10"/>
      <c r="K38" s="10"/>
      <c r="L38" s="124"/>
      <c r="M38" s="10"/>
      <c r="N38" s="134">
        <v>28</v>
      </c>
      <c r="O38" s="10"/>
      <c r="P38" s="135">
        <f>SUM(P11:P36)</f>
        <v>2106523197.8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28" s="70" customFormat="1" ht="12.75" x14ac:dyDescent="0.2">
      <c r="A39" s="10"/>
      <c r="B39" s="10"/>
      <c r="C39" s="124"/>
      <c r="D39" s="124"/>
      <c r="E39" s="124"/>
      <c r="F39" s="10"/>
      <c r="G39" s="10"/>
      <c r="H39" s="10"/>
      <c r="I39" s="10"/>
      <c r="J39" s="10"/>
      <c r="K39" s="10"/>
      <c r="L39" s="124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39"/>
      <c r="AB39" s="10"/>
    </row>
    <row r="40" spans="1:228" s="70" customFormat="1" ht="12.75" x14ac:dyDescent="0.2">
      <c r="A40" s="10"/>
      <c r="B40" s="10"/>
      <c r="C40" s="124"/>
      <c r="D40" s="124"/>
      <c r="E40" s="124"/>
      <c r="F40" s="10"/>
      <c r="G40" s="10"/>
      <c r="H40" s="10"/>
      <c r="I40" s="10"/>
      <c r="J40" s="10"/>
      <c r="K40" s="10"/>
      <c r="L40" s="124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28" s="70" customFormat="1" ht="12.75" x14ac:dyDescent="0.2">
      <c r="A41" s="10"/>
      <c r="B41" s="10"/>
      <c r="C41" s="124"/>
      <c r="D41" s="124"/>
      <c r="E41" s="124"/>
      <c r="F41" s="10"/>
      <c r="G41" s="10"/>
      <c r="H41" s="10"/>
      <c r="I41" s="10"/>
      <c r="J41" s="10"/>
      <c r="K41" s="10"/>
      <c r="L41" s="124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28" s="70" customFormat="1" ht="12.75" x14ac:dyDescent="0.2">
      <c r="A42" s="10"/>
      <c r="B42" s="10"/>
      <c r="C42" s="124"/>
      <c r="D42" s="124"/>
      <c r="E42" s="124"/>
      <c r="F42" s="10"/>
      <c r="G42" s="10"/>
      <c r="H42" s="10"/>
      <c r="I42" s="10"/>
      <c r="J42" s="10"/>
      <c r="K42" s="10"/>
      <c r="L42" s="124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28" s="70" customFormat="1" ht="12.75" x14ac:dyDescent="0.2">
      <c r="A43" s="10"/>
      <c r="B43" s="10"/>
      <c r="C43" s="124"/>
      <c r="D43" s="124"/>
      <c r="E43" s="124"/>
      <c r="F43" s="10"/>
      <c r="G43" s="10"/>
      <c r="H43" s="10"/>
      <c r="I43" s="10"/>
      <c r="J43" s="10"/>
      <c r="K43" s="10"/>
      <c r="L43" s="124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</sheetData>
  <autoFilter ref="A8:HT36" xr:uid="{00000000-0009-0000-0000-000002000000}"/>
  <mergeCells count="182">
    <mergeCell ref="O7:O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BV19:BV22"/>
    <mergeCell ref="BW20:BW21"/>
    <mergeCell ref="BX19:BX22"/>
    <mergeCell ref="BQ20:BQ21"/>
    <mergeCell ref="BR19:BR22"/>
    <mergeCell ref="BS20:BS21"/>
    <mergeCell ref="BT19:BT22"/>
    <mergeCell ref="BU20:BU21"/>
    <mergeCell ref="BK19:BK22"/>
    <mergeCell ref="BL20:BL21"/>
    <mergeCell ref="BM19:BM22"/>
    <mergeCell ref="BN20:BN21"/>
    <mergeCell ref="BO19:BO22"/>
    <mergeCell ref="BD20:BD21"/>
    <mergeCell ref="BE19:BE22"/>
    <mergeCell ref="BH19:BH22"/>
    <mergeCell ref="BI19:BI22"/>
    <mergeCell ref="BJ20:BJ21"/>
    <mergeCell ref="AW20:AW21"/>
    <mergeCell ref="BG20:BG21"/>
    <mergeCell ref="AG19:AG22"/>
    <mergeCell ref="AJ20:AJ21"/>
    <mergeCell ref="AO19:AO22"/>
    <mergeCell ref="AQ19:AQ22"/>
    <mergeCell ref="AR20:AR21"/>
    <mergeCell ref="AS19:AS22"/>
    <mergeCell ref="AT20:AT21"/>
    <mergeCell ref="AU19:AU22"/>
    <mergeCell ref="AX19:AX22"/>
    <mergeCell ref="AY19:AY22"/>
    <mergeCell ref="AZ20:AZ21"/>
    <mergeCell ref="BA19:BA22"/>
    <mergeCell ref="BB20:BB21"/>
    <mergeCell ref="BC19:BC22"/>
    <mergeCell ref="AP20:AP21"/>
    <mergeCell ref="AM20:AM21"/>
    <mergeCell ref="AI19:AI22"/>
    <mergeCell ref="AK19:AK22"/>
    <mergeCell ref="AN19:AN22"/>
    <mergeCell ref="AD19:AD22"/>
    <mergeCell ref="AE19:AE22"/>
    <mergeCell ref="AF20:AF21"/>
    <mergeCell ref="AH20:AH21"/>
    <mergeCell ref="BV9:BV10"/>
    <mergeCell ref="BX9:BX10"/>
    <mergeCell ref="O19:O22"/>
    <mergeCell ref="P19:P22"/>
    <mergeCell ref="Q19:Q22"/>
    <mergeCell ref="R19:R22"/>
    <mergeCell ref="S19:S22"/>
    <mergeCell ref="T19:T22"/>
    <mergeCell ref="U19:U22"/>
    <mergeCell ref="V19:V22"/>
    <mergeCell ref="X19:X22"/>
    <mergeCell ref="Y19:Y22"/>
    <mergeCell ref="Z19:Z22"/>
    <mergeCell ref="AA19:AA22"/>
    <mergeCell ref="AC20:AC21"/>
    <mergeCell ref="BI9:BI10"/>
    <mergeCell ref="BM9:BM10"/>
    <mergeCell ref="BO9:BO10"/>
    <mergeCell ref="BR9:BR10"/>
    <mergeCell ref="BT9:BT10"/>
    <mergeCell ref="AX9:AX10"/>
    <mergeCell ref="AY9:AY10"/>
    <mergeCell ref="BC9:BC10"/>
    <mergeCell ref="BE9:BE10"/>
    <mergeCell ref="BH9:BH10"/>
    <mergeCell ref="AN9:AN10"/>
    <mergeCell ref="AO9:AO10"/>
    <mergeCell ref="AQ9:AQ10"/>
    <mergeCell ref="AS9:AS10"/>
    <mergeCell ref="AU9:AU10"/>
    <mergeCell ref="AD9:AD10"/>
    <mergeCell ref="AE9:AE10"/>
    <mergeCell ref="AG9:AG10"/>
    <mergeCell ref="AI9:AI10"/>
    <mergeCell ref="AK9:AK10"/>
    <mergeCell ref="V9:V10"/>
    <mergeCell ref="X9:X10"/>
    <mergeCell ref="Y9:Y10"/>
    <mergeCell ref="Z9:Z10"/>
    <mergeCell ref="AA9:AA10"/>
    <mergeCell ref="BX14:BX15"/>
    <mergeCell ref="BM14:BM15"/>
    <mergeCell ref="BO14:BO15"/>
    <mergeCell ref="BR14:BR15"/>
    <mergeCell ref="BT14:BT15"/>
    <mergeCell ref="BV14:BV15"/>
    <mergeCell ref="AE14:AE15"/>
    <mergeCell ref="BC14:BC15"/>
    <mergeCell ref="AO14:AO15"/>
    <mergeCell ref="AQ14:AQ15"/>
    <mergeCell ref="AU14:AU15"/>
    <mergeCell ref="AX14:AX15"/>
    <mergeCell ref="AY14:AY15"/>
    <mergeCell ref="BA14:BA15"/>
    <mergeCell ref="BK14:BK15"/>
    <mergeCell ref="BE14:BE15"/>
    <mergeCell ref="BH14:BH15"/>
    <mergeCell ref="BI14:BI15"/>
    <mergeCell ref="AS14:AS15"/>
    <mergeCell ref="A1:B3"/>
    <mergeCell ref="C1:J1"/>
    <mergeCell ref="K1:BT1"/>
    <mergeCell ref="AW7:BF7"/>
    <mergeCell ref="BG7:BP7"/>
    <mergeCell ref="G5:R5"/>
    <mergeCell ref="AC7:AL7"/>
    <mergeCell ref="AM7:AV7"/>
    <mergeCell ref="BQ7:BX7"/>
    <mergeCell ref="BU1:BX3"/>
    <mergeCell ref="C2:J2"/>
    <mergeCell ref="K2:K3"/>
    <mergeCell ref="L2:BR3"/>
    <mergeCell ref="BS2:BS3"/>
    <mergeCell ref="BT2:BT3"/>
    <mergeCell ref="C3:J3"/>
    <mergeCell ref="D7:E7"/>
    <mergeCell ref="A7:A8"/>
    <mergeCell ref="B7:B8"/>
    <mergeCell ref="C7:C8"/>
    <mergeCell ref="P7:P8"/>
    <mergeCell ref="Q7:Q8"/>
    <mergeCell ref="R7:R8"/>
    <mergeCell ref="S7:S8"/>
    <mergeCell ref="Z14:Z15"/>
    <mergeCell ref="AD14:AD15"/>
    <mergeCell ref="N14:N15"/>
    <mergeCell ref="AN14:AN15"/>
    <mergeCell ref="AA14:AA15"/>
    <mergeCell ref="P14:P15"/>
    <mergeCell ref="AG14:AG15"/>
    <mergeCell ref="AI14:AI15"/>
    <mergeCell ref="AK14:AK15"/>
    <mergeCell ref="X14:X15"/>
    <mergeCell ref="R14:R15"/>
    <mergeCell ref="S14:S15"/>
    <mergeCell ref="T14:T15"/>
    <mergeCell ref="U14:U15"/>
    <mergeCell ref="V14:V15"/>
    <mergeCell ref="W20:W21"/>
    <mergeCell ref="A19:A22"/>
    <mergeCell ref="C19:C22"/>
    <mergeCell ref="F19:F22"/>
    <mergeCell ref="G19:G22"/>
    <mergeCell ref="H19:H22"/>
    <mergeCell ref="N19:N22"/>
    <mergeCell ref="K9:K10"/>
    <mergeCell ref="O9:O10"/>
    <mergeCell ref="P9:P10"/>
    <mergeCell ref="I19:I22"/>
    <mergeCell ref="M20:M21"/>
    <mergeCell ref="L20:L21"/>
    <mergeCell ref="N9:N10"/>
    <mergeCell ref="J9:J10"/>
    <mergeCell ref="K14:K15"/>
    <mergeCell ref="O14:O15"/>
    <mergeCell ref="Q9:Q10"/>
    <mergeCell ref="R9:R10"/>
    <mergeCell ref="S9:S10"/>
    <mergeCell ref="T9:T10"/>
    <mergeCell ref="U9:U10"/>
    <mergeCell ref="T7:T8"/>
    <mergeCell ref="U7:U8"/>
    <mergeCell ref="V7:V8"/>
    <mergeCell ref="W7:W8"/>
    <mergeCell ref="X7:X8"/>
    <mergeCell ref="Y7:Y8"/>
    <mergeCell ref="Z7:Z8"/>
    <mergeCell ref="AA7:AA8"/>
    <mergeCell ref="AB7:AB8"/>
  </mergeCells>
  <conditionalFormatting sqref="BQ24:BX36">
    <cfRule type="cellIs" dxfId="274" priority="67" operator="equal">
      <formula>#REF!</formula>
    </cfRule>
    <cfRule type="cellIs" dxfId="273" priority="68" operator="greaterThan">
      <formula>1</formula>
    </cfRule>
    <cfRule type="cellIs" dxfId="272" priority="69" operator="equal">
      <formula>100%</formula>
    </cfRule>
    <cfRule type="cellIs" dxfId="271" priority="70" operator="between">
      <formula>80%</formula>
      <formula>99%</formula>
    </cfRule>
    <cfRule type="cellIs" dxfId="270" priority="71" operator="between">
      <formula>0%</formula>
      <formula>79%</formula>
    </cfRule>
  </conditionalFormatting>
  <conditionalFormatting sqref="BQ23:BX23">
    <cfRule type="cellIs" dxfId="269" priority="61" operator="equal">
      <formula>#REF!</formula>
    </cfRule>
    <cfRule type="cellIs" dxfId="268" priority="62" operator="greaterThan">
      <formula>1</formula>
    </cfRule>
    <cfRule type="cellIs" dxfId="267" priority="63" operator="equal">
      <formula>100%</formula>
    </cfRule>
    <cfRule type="cellIs" dxfId="266" priority="64" operator="between">
      <formula>80%</formula>
      <formula>99%</formula>
    </cfRule>
    <cfRule type="cellIs" dxfId="265" priority="65" operator="between">
      <formula>0%</formula>
      <formula>79%</formula>
    </cfRule>
  </conditionalFormatting>
  <conditionalFormatting sqref="BQ16:BX18">
    <cfRule type="cellIs" dxfId="264" priority="55" operator="equal">
      <formula>#REF!</formula>
    </cfRule>
    <cfRule type="cellIs" dxfId="263" priority="56" operator="greaterThan">
      <formula>1</formula>
    </cfRule>
    <cfRule type="cellIs" dxfId="262" priority="57" operator="equal">
      <formula>100%</formula>
    </cfRule>
    <cfRule type="cellIs" dxfId="261" priority="58" operator="between">
      <formula>80%</formula>
      <formula>99%</formula>
    </cfRule>
    <cfRule type="cellIs" dxfId="260" priority="59" operator="between">
      <formula>0%</formula>
      <formula>79%</formula>
    </cfRule>
  </conditionalFormatting>
  <conditionalFormatting sqref="BQ11:BX11 BQ15 BS15 BU15 BW15 BQ13:BX14">
    <cfRule type="cellIs" dxfId="259" priority="37" operator="equal">
      <formula>#REF!</formula>
    </cfRule>
    <cfRule type="cellIs" dxfId="258" priority="38" operator="greaterThan">
      <formula>1</formula>
    </cfRule>
    <cfRule type="cellIs" dxfId="257" priority="39" operator="equal">
      <formula>100%</formula>
    </cfRule>
    <cfRule type="cellIs" dxfId="256" priority="40" operator="between">
      <formula>80%</formula>
      <formula>99%</formula>
    </cfRule>
    <cfRule type="cellIs" dxfId="255" priority="41" operator="between">
      <formula>0%</formula>
      <formula>79%</formula>
    </cfRule>
  </conditionalFormatting>
  <conditionalFormatting sqref="BQ12:BX12">
    <cfRule type="cellIs" dxfId="254" priority="25" operator="equal">
      <formula>#REF!</formula>
    </cfRule>
    <cfRule type="cellIs" dxfId="253" priority="26" operator="greaterThan">
      <formula>1</formula>
    </cfRule>
    <cfRule type="cellIs" dxfId="252" priority="27" operator="equal">
      <formula>100%</formula>
    </cfRule>
    <cfRule type="cellIs" dxfId="251" priority="28" operator="between">
      <formula>80%</formula>
      <formula>99%</formula>
    </cfRule>
    <cfRule type="cellIs" dxfId="250" priority="29" operator="between">
      <formula>0%</formula>
      <formula>79%</formula>
    </cfRule>
  </conditionalFormatting>
  <conditionalFormatting sqref="BQ10 BS10 BU10 BW10">
    <cfRule type="cellIs" dxfId="249" priority="19" operator="equal">
      <formula>#REF!</formula>
    </cfRule>
    <cfRule type="cellIs" dxfId="248" priority="20" operator="greaterThan">
      <formula>1</formula>
    </cfRule>
    <cfRule type="cellIs" dxfId="247" priority="21" operator="equal">
      <formula>100%</formula>
    </cfRule>
    <cfRule type="cellIs" dxfId="246" priority="22" operator="between">
      <formula>80%</formula>
      <formula>99%</formula>
    </cfRule>
    <cfRule type="cellIs" dxfId="245" priority="23" operator="between">
      <formula>0%</formula>
      <formula>79%</formula>
    </cfRule>
  </conditionalFormatting>
  <conditionalFormatting sqref="BQ9:BX9">
    <cfRule type="cellIs" dxfId="244" priority="13" operator="equal">
      <formula>#REF!</formula>
    </cfRule>
    <cfRule type="cellIs" dxfId="243" priority="14" operator="greaterThan">
      <formula>1</formula>
    </cfRule>
    <cfRule type="cellIs" dxfId="242" priority="15" operator="equal">
      <formula>100%</formula>
    </cfRule>
    <cfRule type="cellIs" dxfId="241" priority="16" operator="between">
      <formula>80%</formula>
      <formula>99%</formula>
    </cfRule>
    <cfRule type="cellIs" dxfId="240" priority="17" operator="between">
      <formula>0%</formula>
      <formula>79%</formula>
    </cfRule>
  </conditionalFormatting>
  <conditionalFormatting sqref="BQ19:BX19">
    <cfRule type="cellIs" dxfId="239" priority="7" operator="equal">
      <formula>#REF!</formula>
    </cfRule>
    <cfRule type="cellIs" dxfId="238" priority="8" operator="greaterThan">
      <formula>1</formula>
    </cfRule>
    <cfRule type="cellIs" dxfId="237" priority="9" operator="equal">
      <formula>100%</formula>
    </cfRule>
    <cfRule type="cellIs" dxfId="236" priority="10" operator="between">
      <formula>80%</formula>
      <formula>99%</formula>
    </cfRule>
    <cfRule type="cellIs" dxfId="235" priority="11" operator="between">
      <formula>0%</formula>
      <formula>79%</formula>
    </cfRule>
  </conditionalFormatting>
  <conditionalFormatting sqref="BQ20 BQ22 BS20 BS22 BU20 BU22 BW20 BW22">
    <cfRule type="cellIs" dxfId="234" priority="1" operator="equal">
      <formula>#REF!</formula>
    </cfRule>
    <cfRule type="cellIs" dxfId="233" priority="2" operator="greaterThan">
      <formula>1</formula>
    </cfRule>
    <cfRule type="cellIs" dxfId="232" priority="3" operator="equal">
      <formula>100%</formula>
    </cfRule>
    <cfRule type="cellIs" dxfId="231" priority="4" operator="between">
      <formula>80%</formula>
      <formula>99%</formula>
    </cfRule>
    <cfRule type="cellIs" dxfId="230" priority="5" operator="between">
      <formula>0%</formula>
      <formula>79%</formula>
    </cfRule>
  </conditionalFormatting>
  <pageMargins left="0.70866141732283472" right="0.70866141732283472" top="0.74803149606299213" bottom="0.74803149606299213" header="0.31496062992125984" footer="0.31496062992125984"/>
  <pageSetup paperSize="41" scale="35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2" operator="containsText" id="{40C1699A-788C-4C04-ABFA-880EB4297438}">
            <xm:f>NOT(ISERROR(SEARCH(#REF!,BQ24)))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BQ24:BX36</xm:sqref>
        </x14:conditionalFormatting>
        <x14:conditionalFormatting xmlns:xm="http://schemas.microsoft.com/office/excel/2006/main">
          <x14:cfRule type="containsText" priority="66" operator="containsText" id="{5797B5AC-3405-43E8-815D-19E7DC918295}">
            <xm:f>NOT(ISERROR(SEARCH(#REF!,BQ23)))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BQ23:BX23</xm:sqref>
        </x14:conditionalFormatting>
        <x14:conditionalFormatting xmlns:xm="http://schemas.microsoft.com/office/excel/2006/main">
          <x14:cfRule type="containsText" priority="42" operator="containsText" id="{BE7CCC8B-D1B9-423D-A41C-FC34562F39A6}">
            <xm:f>NOT(ISERROR(SEARCH(#REF!,BQ11)))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BQ11:BX11 BQ15 BS15 BU15 BW15 BQ13:BX14 BQ16:BX18</xm:sqref>
        </x14:conditionalFormatting>
        <x14:conditionalFormatting xmlns:xm="http://schemas.microsoft.com/office/excel/2006/main">
          <x14:cfRule type="containsText" priority="30" operator="containsText" id="{2CFE06A9-70B2-4BE9-98BC-EC60EEB83DE2}">
            <xm:f>NOT(ISERROR(SEARCH(#REF!,BQ12)))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BQ12:BX12</xm:sqref>
        </x14:conditionalFormatting>
        <x14:conditionalFormatting xmlns:xm="http://schemas.microsoft.com/office/excel/2006/main">
          <x14:cfRule type="containsText" priority="24" operator="containsText" id="{2437D06A-5C77-4D45-A774-EB38D1FC7375}">
            <xm:f>NOT(ISERROR(SEARCH(#REF!,BQ10)))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BQ10 BS10 BU10 BW10</xm:sqref>
        </x14:conditionalFormatting>
        <x14:conditionalFormatting xmlns:xm="http://schemas.microsoft.com/office/excel/2006/main">
          <x14:cfRule type="containsText" priority="18" operator="containsText" id="{41260370-EEBD-4BA7-8969-51A558D07CE2}">
            <xm:f>NOT(ISERROR(SEARCH(#REF!,BQ9)))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BQ9:BX9</xm:sqref>
        </x14:conditionalFormatting>
        <x14:conditionalFormatting xmlns:xm="http://schemas.microsoft.com/office/excel/2006/main">
          <x14:cfRule type="containsText" priority="12" operator="containsText" id="{97DDFBC4-E065-46AD-827D-EEE65459992E}">
            <xm:f>NOT(ISERROR(SEARCH(#REF!,BQ19)))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BQ19:BX19</xm:sqref>
        </x14:conditionalFormatting>
        <x14:conditionalFormatting xmlns:xm="http://schemas.microsoft.com/office/excel/2006/main">
          <x14:cfRule type="containsText" priority="6" operator="containsText" id="{D89EEE73-8695-4895-91C8-B9C8C3AF952D}">
            <xm:f>NOT(ISERROR(SEARCH(#REF!,BQ20)))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BQ20 BQ22 BS20 BS22 BU20 BU22 BW20 BW22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200-000000000000}">
          <x14:formula1>
            <xm:f>'TAB. REF. PA'!$D$4:$D$9</xm:f>
          </x14:formula1>
          <xm:sqref>G24:G32 G9:G18</xm:sqref>
        </x14:dataValidation>
        <x14:dataValidation type="list" allowBlank="1" showInputMessage="1" showErrorMessage="1" xr:uid="{00000000-0002-0000-0200-000002000000}">
          <x14:formula1>
            <xm:f>'TAB. REF. PA'!$D$4:$D$11</xm:f>
          </x14:formula1>
          <xm:sqref>G33:G36</xm:sqref>
        </x14:dataValidation>
        <x14:dataValidation type="list" allowBlank="1" showInputMessage="1" showErrorMessage="1" xr:uid="{00000000-0002-0000-0200-00000D000000}">
          <x14:formula1>
            <xm:f>'TAB. REF. PA'!$U$4:$U$24</xm:f>
          </x14:formula1>
          <xm:sqref>X19 X23</xm:sqref>
        </x14:dataValidation>
        <x14:dataValidation type="list" allowBlank="1" showInputMessage="1" showErrorMessage="1" xr:uid="{00000000-0002-0000-0200-00000C000000}">
          <x14:formula1>
            <xm:f>'TAB. REF. PA'!$X$4:$X$9</xm:f>
          </x14:formula1>
          <xm:sqref>I9:I19 I23:I36</xm:sqref>
        </x14:dataValidation>
        <x14:dataValidation type="list" allowBlank="1" showInputMessage="1" showErrorMessage="1" xr:uid="{00000000-0002-0000-0200-000006000000}">
          <x14:formula1>
            <xm:f>'TAB. REF. PA'!$J$4:$J$6</xm:f>
          </x14:formula1>
          <xm:sqref>T11:T14 T33:T36 T9 T16:T19 T23</xm:sqref>
        </x14:dataValidation>
        <x14:dataValidation type="list" allowBlank="1" showInputMessage="1" showErrorMessage="1" xr:uid="{00000000-0002-0000-0200-000007000000}">
          <x14:formula1>
            <xm:f>'TAB. REF. PA'!$H$4:$H$21</xm:f>
          </x14:formula1>
          <xm:sqref>S11:S14 S33:S36 S9 S16:S19</xm:sqref>
        </x14:dataValidation>
        <x14:dataValidation type="list" allowBlank="1" showInputMessage="1" showErrorMessage="1" xr:uid="{00000000-0002-0000-0200-000008000000}">
          <x14:formula1>
            <xm:f>'TAB. REF. PA'!$F$4:$F$10</xm:f>
          </x14:formula1>
          <xm:sqref>R33:R36 R11:R14 R9 R16:R19</xm:sqref>
        </x14:dataValidation>
        <x14:dataValidation type="list" allowBlank="1" showInputMessage="1" showErrorMessage="1" xr:uid="{00000000-0002-0000-0200-000005000000}">
          <x14:formula1>
            <xm:f>'TAB. REF. PA'!$L$4:$L$11</xm:f>
          </x14:formula1>
          <xm:sqref>U11:U14 U33:U36 U9 U16:U19 U23</xm:sqref>
        </x14:dataValidation>
        <x14:dataValidation type="list" allowBlank="1" showInputMessage="1" showErrorMessage="1" xr:uid="{00000000-0002-0000-0200-000009000000}">
          <x14:formula1>
            <xm:f>'TAB. REF. PA'!$R$4:$R$12</xm:f>
          </x14:formula1>
          <xm:sqref>C23:C36 C9:C19</xm:sqref>
        </x14:dataValidation>
        <x14:dataValidation type="list" allowBlank="1" showInputMessage="1" showErrorMessage="1" xr:uid="{00000000-0002-0000-0200-00000B000000}">
          <x14:formula1>
            <xm:f>'TAB. REF. PA'!$Y$4:$Y$14</xm:f>
          </x14:formula1>
          <xm:sqref>A9:A19 A23:A36</xm:sqref>
        </x14:dataValidation>
        <x14:dataValidation type="list" allowBlank="1" showInputMessage="1" showErrorMessage="1" xr:uid="{00000000-0002-0000-0200-000004000000}">
          <x14:formula1>
            <xm:f>'TAB. REF. PA'!$N$4:$N$28</xm:f>
          </x14:formula1>
          <xm:sqref>V31:V32 V16:V19 V23:V27</xm:sqref>
        </x14:dataValidation>
        <x14:dataValidation type="list" allowBlank="1" showInputMessage="1" showErrorMessage="1" xr:uid="{A9BC83D4-7222-4226-B688-CB3C0AFD2B8B}">
          <x14:formula1>
            <xm:f>'C:\Users\norela.briceno\Documents\Plan de acción\Plan Acción 2019\[DIES-F07-08_Plan_Accion_con_Cuadro_de_Mando_V03 Preliminar con ajustes PAA..xlsx]TAB. REF. PA'!#REF!</xm:f>
          </x14:formula1>
          <xm:sqref>T24:U32 R23:S32</xm:sqref>
        </x14:dataValidation>
        <x14:dataValidation type="list" allowBlank="1" showInputMessage="1" showErrorMessage="1" xr:uid="{86347974-5FA8-46F8-8927-29BC44C99594}">
          <x14:formula1>
            <xm:f>'TAB. REF. PA'!$N$4:$N$33</xm:f>
          </x14:formula1>
          <xm:sqref>V33:V36 V28:V30 V9 V11:V14</xm:sqref>
        </x14:dataValidation>
        <x14:dataValidation type="list" allowBlank="1" showInputMessage="1" showErrorMessage="1" xr:uid="{5DF185E2-3002-4D16-8892-CC258B42D61F}">
          <x14:formula1>
            <xm:f>'TAB. REF. PA'!$U$4:$U$25</xm:f>
          </x14:formula1>
          <xm:sqref>X11:X14 X9 X24:X36 X16:X18</xm:sqref>
        </x14:dataValidation>
        <x14:dataValidation type="list" allowBlank="1" showInputMessage="1" showErrorMessage="1" xr:uid="{00000000-0002-0000-0200-000001000000}">
          <x14:formula1>
            <xm:f>'TAB. REF. PA'!$D$4:$D$10</xm:f>
          </x14:formula1>
          <xm:sqref>G19 G23</xm:sqref>
        </x14:dataValidation>
        <x14:dataValidation type="list" allowBlank="1" showInputMessage="1" showErrorMessage="1" xr:uid="{00000000-0002-0000-0200-00000A000000}">
          <x14:formula1>
            <xm:f>'TAB. REF. PA'!$B$4:$B$14</xm:f>
          </x14:formula1>
          <xm:sqref>B9:B36</xm:sqref>
        </x14:dataValidation>
        <x14:dataValidation type="list" allowBlank="1" showInputMessage="1" showErrorMessage="1" xr:uid="{00000000-0002-0000-0200-00000E000000}">
          <x14:formula1>
            <xm:f>'TAB. REF. PA'!$W$3:$W$7</xm:f>
          </x14:formula1>
          <xm:sqref>AB9:AB36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T36"/>
  <sheetViews>
    <sheetView zoomScale="90" zoomScaleNormal="90" workbookViewId="0">
      <selection activeCell="F9" sqref="F9"/>
    </sheetView>
  </sheetViews>
  <sheetFormatPr baseColWidth="10" defaultRowHeight="12.75" x14ac:dyDescent="0.2"/>
  <cols>
    <col min="1" max="1" width="17.85546875" style="10" bestFit="1" customWidth="1"/>
    <col min="2" max="2" width="20.42578125" style="10" customWidth="1"/>
    <col min="3" max="3" width="15.42578125" style="10" hidden="1" customWidth="1"/>
    <col min="4" max="5" width="8" style="10" customWidth="1"/>
    <col min="6" max="6" width="16.5703125" style="10" customWidth="1"/>
    <col min="7" max="7" width="30.5703125" style="10" customWidth="1"/>
    <col min="8" max="8" width="18.5703125" style="10" customWidth="1"/>
    <col min="9" max="9" width="40.5703125" style="10" customWidth="1"/>
    <col min="10" max="10" width="14" style="10" customWidth="1"/>
    <col min="11" max="11" width="32.5703125" style="10" customWidth="1"/>
    <col min="12" max="12" width="14.85546875" style="124" customWidth="1"/>
    <col min="13" max="13" width="15" style="10" customWidth="1"/>
    <col min="14" max="14" width="14.5703125" style="10" customWidth="1"/>
    <col min="15" max="15" width="56.5703125" style="10" customWidth="1"/>
    <col min="16" max="16" width="24.140625" style="10" customWidth="1"/>
    <col min="17" max="17" width="17.28515625" style="10" customWidth="1"/>
    <col min="18" max="18" width="21.42578125" style="10" customWidth="1"/>
    <col min="19" max="19" width="23.7109375" style="10" customWidth="1"/>
    <col min="20" max="20" width="25.7109375" style="10" customWidth="1"/>
    <col min="21" max="21" width="35" style="10" customWidth="1"/>
    <col min="22" max="22" width="19.140625" style="10" customWidth="1"/>
    <col min="23" max="23" width="31" style="10" customWidth="1"/>
    <col min="24" max="24" width="28.28515625" style="10" customWidth="1"/>
    <col min="25" max="25" width="14.5703125" style="10" hidden="1" customWidth="1"/>
    <col min="26" max="26" width="35.7109375" style="10" hidden="1" customWidth="1"/>
    <col min="27" max="27" width="27.7109375" style="10" hidden="1" customWidth="1"/>
    <col min="28" max="28" width="25.7109375" style="10" customWidth="1"/>
    <col min="29" max="29" width="13.85546875" style="70" customWidth="1"/>
    <col min="30" max="30" width="35.7109375" style="70" customWidth="1"/>
    <col min="31" max="31" width="27.7109375" style="70" customWidth="1"/>
    <col min="32" max="32" width="13.5703125" style="70" customWidth="1"/>
    <col min="33" max="33" width="27.7109375" style="70" customWidth="1"/>
    <col min="34" max="34" width="11.42578125" style="70" customWidth="1"/>
    <col min="35" max="35" width="15.7109375" style="70" customWidth="1"/>
    <col min="36" max="36" width="11.42578125" style="70" customWidth="1"/>
    <col min="37" max="37" width="15.7109375" style="70" customWidth="1"/>
    <col min="38" max="38" width="50.7109375" style="70" customWidth="1"/>
    <col min="39" max="39" width="13.7109375" style="70" customWidth="1"/>
    <col min="40" max="40" width="35.7109375" style="70" customWidth="1"/>
    <col min="41" max="41" width="27.7109375" style="70" customWidth="1"/>
    <col min="42" max="42" width="17.140625" style="70" customWidth="1"/>
    <col min="43" max="43" width="27.7109375" style="70" customWidth="1"/>
    <col min="44" max="44" width="13.7109375" style="70" customWidth="1"/>
    <col min="45" max="45" width="15.7109375" style="70" customWidth="1"/>
    <col min="46" max="46" width="13.7109375" style="70" customWidth="1"/>
    <col min="47" max="47" width="15.7109375" style="70" customWidth="1"/>
    <col min="48" max="48" width="50.7109375" style="70" customWidth="1"/>
    <col min="49" max="49" width="13.7109375" style="70" customWidth="1"/>
    <col min="50" max="50" width="35.7109375" style="70" customWidth="1"/>
    <col min="51" max="51" width="27.7109375" style="70" customWidth="1"/>
    <col min="52" max="52" width="18" style="70" customWidth="1"/>
    <col min="53" max="53" width="27.7109375" style="70" customWidth="1"/>
    <col min="54" max="54" width="13.7109375" style="70" customWidth="1"/>
    <col min="55" max="55" width="15.7109375" style="70" customWidth="1"/>
    <col min="56" max="56" width="13.7109375" style="70" customWidth="1"/>
    <col min="57" max="57" width="15.7109375" style="70" customWidth="1"/>
    <col min="58" max="58" width="50.7109375" style="70" customWidth="1"/>
    <col min="59" max="59" width="13.7109375" style="70" customWidth="1"/>
    <col min="60" max="60" width="35.7109375" style="70" customWidth="1"/>
    <col min="61" max="61" width="27.7109375" style="70" customWidth="1"/>
    <col min="62" max="62" width="13.7109375" style="70" customWidth="1"/>
    <col min="63" max="63" width="27.7109375" style="70" customWidth="1"/>
    <col min="64" max="64" width="13.7109375" style="70" customWidth="1"/>
    <col min="65" max="65" width="15.7109375" style="70" customWidth="1"/>
    <col min="66" max="66" width="13.7109375" style="70" customWidth="1"/>
    <col min="67" max="67" width="15.7109375" style="70" customWidth="1"/>
    <col min="68" max="68" width="50.7109375" style="70" customWidth="1"/>
    <col min="69" max="69" width="13.7109375" style="70" customWidth="1"/>
    <col min="70" max="70" width="15.7109375" style="70" customWidth="1"/>
    <col min="71" max="71" width="15.42578125" style="70" customWidth="1"/>
    <col min="72" max="72" width="15.7109375" style="70" customWidth="1"/>
    <col min="73" max="73" width="13.7109375" style="70" customWidth="1"/>
    <col min="74" max="74" width="15.7109375" style="70" customWidth="1"/>
    <col min="75" max="75" width="13.7109375" style="70" customWidth="1"/>
    <col min="76" max="76" width="15.7109375" style="70" customWidth="1"/>
    <col min="77" max="77" width="11.42578125" style="70" hidden="1" customWidth="1"/>
    <col min="78" max="16384" width="11.42578125" style="70"/>
  </cols>
  <sheetData>
    <row r="1" spans="1:228" ht="22.5" customHeight="1" x14ac:dyDescent="0.2">
      <c r="A1" s="228"/>
      <c r="B1" s="229"/>
      <c r="C1" s="234" t="s">
        <v>216</v>
      </c>
      <c r="D1" s="235"/>
      <c r="E1" s="235"/>
      <c r="F1" s="235"/>
      <c r="G1" s="235"/>
      <c r="H1" s="235"/>
      <c r="I1" s="235"/>
      <c r="J1" s="236"/>
      <c r="K1" s="237" t="s">
        <v>217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8"/>
      <c r="BU1" s="283"/>
      <c r="BV1" s="284"/>
      <c r="BW1" s="284"/>
      <c r="BX1" s="284"/>
    </row>
    <row r="2" spans="1:228" ht="24" customHeight="1" x14ac:dyDescent="0.2">
      <c r="A2" s="230"/>
      <c r="B2" s="231"/>
      <c r="C2" s="255" t="s">
        <v>218</v>
      </c>
      <c r="D2" s="256"/>
      <c r="E2" s="256"/>
      <c r="F2" s="256"/>
      <c r="G2" s="256"/>
      <c r="H2" s="256"/>
      <c r="I2" s="256"/>
      <c r="J2" s="257"/>
      <c r="K2" s="258" t="s">
        <v>221</v>
      </c>
      <c r="L2" s="260" t="s">
        <v>220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 t="s">
        <v>219</v>
      </c>
      <c r="BT2" s="262">
        <v>2</v>
      </c>
      <c r="BU2" s="285"/>
      <c r="BV2" s="286"/>
      <c r="BW2" s="286"/>
      <c r="BX2" s="286"/>
    </row>
    <row r="3" spans="1:228" ht="25.5" customHeight="1" thickBot="1" x14ac:dyDescent="0.25">
      <c r="A3" s="232"/>
      <c r="B3" s="233"/>
      <c r="C3" s="264" t="s">
        <v>215</v>
      </c>
      <c r="D3" s="265"/>
      <c r="E3" s="265"/>
      <c r="F3" s="265"/>
      <c r="G3" s="265"/>
      <c r="H3" s="265"/>
      <c r="I3" s="265"/>
      <c r="J3" s="266"/>
      <c r="K3" s="259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3"/>
      <c r="BU3" s="287"/>
      <c r="BV3" s="288"/>
      <c r="BW3" s="288"/>
      <c r="BX3" s="288"/>
    </row>
    <row r="4" spans="1:228" x14ac:dyDescent="0.2"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228" x14ac:dyDescent="0.2">
      <c r="A5" s="122" t="s">
        <v>313</v>
      </c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T5" s="123"/>
    </row>
    <row r="6" spans="1:228" ht="13.5" thickBot="1" x14ac:dyDescent="0.25">
      <c r="A6" s="122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T6" s="123"/>
    </row>
    <row r="7" spans="1:228" ht="29.25" customHeight="1" thickBot="1" x14ac:dyDescent="0.25">
      <c r="A7" s="268" t="s">
        <v>30</v>
      </c>
      <c r="B7" s="199" t="s">
        <v>31</v>
      </c>
      <c r="C7" s="199" t="s">
        <v>222</v>
      </c>
      <c r="D7" s="199" t="s">
        <v>222</v>
      </c>
      <c r="E7" s="199"/>
      <c r="F7" s="199" t="s">
        <v>57</v>
      </c>
      <c r="G7" s="199" t="s">
        <v>224</v>
      </c>
      <c r="H7" s="199" t="s">
        <v>223</v>
      </c>
      <c r="I7" s="199" t="s">
        <v>225</v>
      </c>
      <c r="J7" s="199" t="s">
        <v>32</v>
      </c>
      <c r="K7" s="199" t="s">
        <v>49</v>
      </c>
      <c r="L7" s="199" t="s">
        <v>35</v>
      </c>
      <c r="M7" s="199" t="s">
        <v>8</v>
      </c>
      <c r="N7" s="199" t="s">
        <v>33</v>
      </c>
      <c r="O7" s="199" t="s">
        <v>50</v>
      </c>
      <c r="P7" s="199" t="s">
        <v>153</v>
      </c>
      <c r="Q7" s="199" t="s">
        <v>5</v>
      </c>
      <c r="R7" s="199" t="s">
        <v>37</v>
      </c>
      <c r="S7" s="199" t="s">
        <v>36</v>
      </c>
      <c r="T7" s="199" t="s">
        <v>38</v>
      </c>
      <c r="U7" s="199" t="s">
        <v>39</v>
      </c>
      <c r="V7" s="199" t="s">
        <v>6</v>
      </c>
      <c r="W7" s="199" t="s">
        <v>0</v>
      </c>
      <c r="X7" s="199" t="s">
        <v>34</v>
      </c>
      <c r="Y7" s="199" t="s">
        <v>8</v>
      </c>
      <c r="Z7" s="199" t="s">
        <v>191</v>
      </c>
      <c r="AA7" s="199" t="s">
        <v>153</v>
      </c>
      <c r="AB7" s="201" t="s">
        <v>9</v>
      </c>
      <c r="AC7" s="240" t="s">
        <v>193</v>
      </c>
      <c r="AD7" s="240"/>
      <c r="AE7" s="240"/>
      <c r="AF7" s="240"/>
      <c r="AG7" s="240"/>
      <c r="AH7" s="240"/>
      <c r="AI7" s="240"/>
      <c r="AJ7" s="240"/>
      <c r="AK7" s="240"/>
      <c r="AL7" s="241"/>
      <c r="AM7" s="242" t="s">
        <v>195</v>
      </c>
      <c r="AN7" s="243"/>
      <c r="AO7" s="243"/>
      <c r="AP7" s="243"/>
      <c r="AQ7" s="243"/>
      <c r="AR7" s="243"/>
      <c r="AS7" s="243"/>
      <c r="AT7" s="243"/>
      <c r="AU7" s="243"/>
      <c r="AV7" s="244"/>
      <c r="AW7" s="239" t="s">
        <v>194</v>
      </c>
      <c r="AX7" s="240"/>
      <c r="AY7" s="240"/>
      <c r="AZ7" s="240"/>
      <c r="BA7" s="240"/>
      <c r="BB7" s="240"/>
      <c r="BC7" s="240"/>
      <c r="BD7" s="240"/>
      <c r="BE7" s="240"/>
      <c r="BF7" s="241"/>
      <c r="BG7" s="242" t="s">
        <v>196</v>
      </c>
      <c r="BH7" s="243"/>
      <c r="BI7" s="243"/>
      <c r="BJ7" s="243"/>
      <c r="BK7" s="243"/>
      <c r="BL7" s="243"/>
      <c r="BM7" s="243"/>
      <c r="BN7" s="243"/>
      <c r="BO7" s="243"/>
      <c r="BP7" s="244"/>
      <c r="BQ7" s="246" t="s">
        <v>1204</v>
      </c>
      <c r="BR7" s="247"/>
      <c r="BS7" s="247"/>
      <c r="BT7" s="247"/>
      <c r="BU7" s="247"/>
      <c r="BV7" s="247"/>
      <c r="BW7" s="247"/>
      <c r="BX7" s="248"/>
    </row>
    <row r="8" spans="1:228" s="160" customFormat="1" ht="40.5" customHeight="1" thickBot="1" x14ac:dyDescent="0.25">
      <c r="A8" s="269"/>
      <c r="B8" s="200"/>
      <c r="C8" s="200"/>
      <c r="D8" s="194">
        <v>1</v>
      </c>
      <c r="E8" s="194">
        <v>2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2"/>
      <c r="AC8" s="193" t="s">
        <v>8</v>
      </c>
      <c r="AD8" s="129" t="s">
        <v>50</v>
      </c>
      <c r="AE8" s="129" t="s">
        <v>153</v>
      </c>
      <c r="AF8" s="129" t="s">
        <v>8</v>
      </c>
      <c r="AG8" s="129" t="s">
        <v>153</v>
      </c>
      <c r="AH8" s="129" t="s">
        <v>7</v>
      </c>
      <c r="AI8" s="129" t="s">
        <v>10</v>
      </c>
      <c r="AJ8" s="129" t="s">
        <v>7</v>
      </c>
      <c r="AK8" s="129" t="s">
        <v>10</v>
      </c>
      <c r="AL8" s="129" t="s">
        <v>192</v>
      </c>
      <c r="AM8" s="126" t="s">
        <v>8</v>
      </c>
      <c r="AN8" s="126" t="s">
        <v>50</v>
      </c>
      <c r="AO8" s="126" t="s">
        <v>153</v>
      </c>
      <c r="AP8" s="126" t="s">
        <v>8</v>
      </c>
      <c r="AQ8" s="126" t="s">
        <v>153</v>
      </c>
      <c r="AR8" s="126" t="s">
        <v>7</v>
      </c>
      <c r="AS8" s="126" t="s">
        <v>10</v>
      </c>
      <c r="AT8" s="126" t="s">
        <v>7</v>
      </c>
      <c r="AU8" s="126" t="s">
        <v>10</v>
      </c>
      <c r="AV8" s="126" t="s">
        <v>192</v>
      </c>
      <c r="AW8" s="129" t="s">
        <v>8</v>
      </c>
      <c r="AX8" s="129" t="s">
        <v>50</v>
      </c>
      <c r="AY8" s="129" t="s">
        <v>153</v>
      </c>
      <c r="AZ8" s="129" t="s">
        <v>8</v>
      </c>
      <c r="BA8" s="129" t="s">
        <v>153</v>
      </c>
      <c r="BB8" s="129" t="s">
        <v>7</v>
      </c>
      <c r="BC8" s="129" t="s">
        <v>10</v>
      </c>
      <c r="BD8" s="129" t="s">
        <v>7</v>
      </c>
      <c r="BE8" s="129" t="s">
        <v>10</v>
      </c>
      <c r="BF8" s="129" t="s">
        <v>192</v>
      </c>
      <c r="BG8" s="126" t="s">
        <v>8</v>
      </c>
      <c r="BH8" s="126" t="s">
        <v>50</v>
      </c>
      <c r="BI8" s="126" t="s">
        <v>153</v>
      </c>
      <c r="BJ8" s="126" t="s">
        <v>8</v>
      </c>
      <c r="BK8" s="126" t="s">
        <v>153</v>
      </c>
      <c r="BL8" s="126" t="s">
        <v>7</v>
      </c>
      <c r="BM8" s="126" t="s">
        <v>10</v>
      </c>
      <c r="BN8" s="126" t="s">
        <v>7</v>
      </c>
      <c r="BO8" s="126" t="s">
        <v>10</v>
      </c>
      <c r="BP8" s="126" t="s">
        <v>192</v>
      </c>
      <c r="BQ8" s="130" t="s">
        <v>7</v>
      </c>
      <c r="BR8" s="130" t="s">
        <v>10</v>
      </c>
      <c r="BS8" s="130" t="s">
        <v>7</v>
      </c>
      <c r="BT8" s="130" t="s">
        <v>10</v>
      </c>
      <c r="BU8" s="130" t="s">
        <v>7</v>
      </c>
      <c r="BV8" s="130" t="s">
        <v>10</v>
      </c>
      <c r="BW8" s="130" t="s">
        <v>7</v>
      </c>
      <c r="BX8" s="130" t="s">
        <v>10</v>
      </c>
    </row>
    <row r="9" spans="1:228" s="58" customFormat="1" ht="114.75" x14ac:dyDescent="0.2">
      <c r="A9" s="162">
        <v>11900</v>
      </c>
      <c r="B9" s="161" t="s">
        <v>125</v>
      </c>
      <c r="C9" s="161" t="s">
        <v>297</v>
      </c>
      <c r="D9" s="187" t="s">
        <v>1048</v>
      </c>
      <c r="E9" s="187" t="s">
        <v>1048</v>
      </c>
      <c r="F9" s="162" t="s">
        <v>126</v>
      </c>
      <c r="G9" s="161" t="s">
        <v>60</v>
      </c>
      <c r="H9" s="161" t="s">
        <v>201</v>
      </c>
      <c r="I9" s="161" t="s">
        <v>201</v>
      </c>
      <c r="J9" s="162" t="s">
        <v>151</v>
      </c>
      <c r="K9" s="161" t="s">
        <v>411</v>
      </c>
      <c r="L9" s="164" t="s">
        <v>469</v>
      </c>
      <c r="M9" s="185">
        <v>4400</v>
      </c>
      <c r="N9" s="162" t="s">
        <v>128</v>
      </c>
      <c r="O9" s="186" t="s">
        <v>315</v>
      </c>
      <c r="P9" s="165">
        <v>53164884</v>
      </c>
      <c r="Q9" s="167">
        <v>1</v>
      </c>
      <c r="R9" s="161" t="s">
        <v>17</v>
      </c>
      <c r="S9" s="161" t="s">
        <v>26</v>
      </c>
      <c r="T9" s="161" t="s">
        <v>635</v>
      </c>
      <c r="U9" s="161" t="s">
        <v>637</v>
      </c>
      <c r="V9" s="161" t="s">
        <v>1073</v>
      </c>
      <c r="W9" s="161" t="s">
        <v>470</v>
      </c>
      <c r="X9" s="161" t="s">
        <v>201</v>
      </c>
      <c r="Y9" s="185">
        <v>4400</v>
      </c>
      <c r="Z9" s="161" t="str">
        <f t="shared" ref="Z9:AA14" si="0">+O9</f>
        <v>Adelantar las actuaciones administrativas y operativas del proceso de Cobro Coactivo, encaminadas a lograr el cobro efectivo de las acreencias por todo concepto a favor de la Administradora de los Recursos del Sistema General de Seguridad Social en Salud – ADRES.</v>
      </c>
      <c r="AA9" s="166">
        <f t="shared" si="0"/>
        <v>53164884</v>
      </c>
      <c r="AB9" s="186" t="s">
        <v>46</v>
      </c>
      <c r="AC9" s="49">
        <v>800</v>
      </c>
      <c r="AD9" s="99" t="str">
        <f t="shared" ref="AD9:AD15" si="1">+Z9</f>
        <v>Adelantar las actuaciones administrativas y operativas del proceso de Cobro Coactivo, encaminadas a lograr el cobro efectivo de las acreencias por todo concepto a favor de la Administradora de los Recursos del Sistema General de Seguridad Social en Salud – ADRES.</v>
      </c>
      <c r="AE9" s="89">
        <f>+AA9/4</f>
        <v>13291221</v>
      </c>
      <c r="AF9" s="111"/>
      <c r="AG9" s="111"/>
      <c r="AH9" s="54">
        <f t="shared" ref="AH9:AH15" si="2">+(AF9/AC9)</f>
        <v>0</v>
      </c>
      <c r="AI9" s="54">
        <f t="shared" ref="AI9:AI15" si="3">+(AG9/AE9)</f>
        <v>0</v>
      </c>
      <c r="AJ9" s="54">
        <f t="shared" ref="AJ9:AJ15" si="4">+(AF9/Y9)</f>
        <v>0</v>
      </c>
      <c r="AK9" s="54">
        <f t="shared" ref="AK9:AK15" si="5">+(AG9/AA9)</f>
        <v>0</v>
      </c>
      <c r="AL9" s="54"/>
      <c r="AM9" s="49">
        <v>1200</v>
      </c>
      <c r="AN9" s="99" t="str">
        <f t="shared" ref="AN9:AN15" si="6">+Z9</f>
        <v>Adelantar las actuaciones administrativas y operativas del proceso de Cobro Coactivo, encaminadas a lograr el cobro efectivo de las acreencias por todo concepto a favor de la Administradora de los Recursos del Sistema General de Seguridad Social en Salud – ADRES.</v>
      </c>
      <c r="AO9" s="89">
        <f>+AA9/4</f>
        <v>13291221</v>
      </c>
      <c r="AP9" s="111"/>
      <c r="AQ9" s="111"/>
      <c r="AR9" s="54">
        <f t="shared" ref="AR9:AR15" si="7">+(AP9/AM9)</f>
        <v>0</v>
      </c>
      <c r="AS9" s="54">
        <f t="shared" ref="AS9:AS15" si="8">+(AQ9/AO9)</f>
        <v>0</v>
      </c>
      <c r="AT9" s="54">
        <f t="shared" ref="AT9:AT15" si="9">+(AP9+AF9)/Y9</f>
        <v>0</v>
      </c>
      <c r="AU9" s="54">
        <f t="shared" ref="AU9:AU15" si="10">+(AQ9+AG9)/AA9</f>
        <v>0</v>
      </c>
      <c r="AV9" s="54"/>
      <c r="AW9" s="49">
        <v>1200</v>
      </c>
      <c r="AX9" s="99" t="str">
        <f t="shared" ref="AX9:AX15" si="11">+Z9</f>
        <v>Adelantar las actuaciones administrativas y operativas del proceso de Cobro Coactivo, encaminadas a lograr el cobro efectivo de las acreencias por todo concepto a favor de la Administradora de los Recursos del Sistema General de Seguridad Social en Salud – ADRES.</v>
      </c>
      <c r="AY9" s="89">
        <f>+AA9/4</f>
        <v>13291221</v>
      </c>
      <c r="AZ9" s="56"/>
      <c r="BA9" s="56"/>
      <c r="BB9" s="54">
        <f t="shared" ref="BB9:BB15" si="12">+(AZ9/AW9)</f>
        <v>0</v>
      </c>
      <c r="BC9" s="54">
        <f t="shared" ref="BC9:BC15" si="13">+(BA9/AY9)</f>
        <v>0</v>
      </c>
      <c r="BD9" s="54">
        <f t="shared" ref="BD9:BD15" si="14">+(AP9+AF9+AZ9)/Y9</f>
        <v>0</v>
      </c>
      <c r="BE9" s="54">
        <f t="shared" ref="BE9:BE15" si="15">+(AQ9+AG9+BA9)/AA9</f>
        <v>0</v>
      </c>
      <c r="BF9" s="54"/>
      <c r="BG9" s="49">
        <v>1200</v>
      </c>
      <c r="BH9" s="99" t="str">
        <f t="shared" ref="BH9:BH15" si="16">+Z9</f>
        <v>Adelantar las actuaciones administrativas y operativas del proceso de Cobro Coactivo, encaminadas a lograr el cobro efectivo de las acreencias por todo concepto a favor de la Administradora de los Recursos del Sistema General de Seguridad Social en Salud – ADRES.</v>
      </c>
      <c r="BI9" s="89">
        <f>+AA9/4</f>
        <v>13291221</v>
      </c>
      <c r="BJ9" s="111"/>
      <c r="BK9" s="111"/>
      <c r="BL9" s="83">
        <f t="shared" ref="BL9:BL15" si="17">+(BJ9/BG9)</f>
        <v>0</v>
      </c>
      <c r="BM9" s="83">
        <f t="shared" ref="BM9:BM15" si="18">+(BK9/BI9)</f>
        <v>0</v>
      </c>
      <c r="BN9" s="83">
        <f t="shared" ref="BN9:BN15" si="19">+(AP9+AF9+AZ9+BJ9)/Y9</f>
        <v>0</v>
      </c>
      <c r="BO9" s="83">
        <f t="shared" ref="BO9:BO15" si="20">+(AQ9+AG9+BA9+BK9)/AA9</f>
        <v>0</v>
      </c>
      <c r="BP9" s="83"/>
      <c r="BQ9" s="57">
        <f t="shared" ref="BQ9:BQ15" si="21">IF(AND(AC9=0,AF9=0),"No Prog ni Ejec",IF(AC9=0,CONCATENATE("No Prog, Ejec=  ",AF9),AF9/AC9))</f>
        <v>0</v>
      </c>
      <c r="BR9" s="57">
        <f t="shared" ref="BR9:BR15" si="22">IF(AND(AE9=0,AG9=0),"No Prog ni Ejec",IF(AE9=0,CONCATENATE("No Prog, Ejec=  ",AG9),AG9/AE9))</f>
        <v>0</v>
      </c>
      <c r="BS9" s="57">
        <f t="shared" ref="BS9:BS15" si="23">IF(AND(AM9=0,AP9=0),"No Prog ni Ejec",IF(AM9=0,CONCATENATE("No Prog, Ejec=  ",AP9),AP9/AM9))</f>
        <v>0</v>
      </c>
      <c r="BT9" s="57">
        <f t="shared" ref="BT9:BT15" si="24">IF(AND(AO9=0,AQ9=0),"No Prog ni Ejec",IF(AO9=0,CONCATENATE("No Prog, Ejec=  ",AQ9),AQ9/AO9))</f>
        <v>0</v>
      </c>
      <c r="BU9" s="57">
        <f t="shared" ref="BU9:BU15" si="25">IF(AND(AW9=0,AZ9=0),"No Prog ni Ejec",IF(AW9=0,CONCATENATE("No Prog, Ejec=  ",AZ9),AZ9/AW9))</f>
        <v>0</v>
      </c>
      <c r="BV9" s="57">
        <f t="shared" ref="BV9:BV15" si="26">IF(AND(AY9=0,BA9=0),"No Prog ni Ejec",IF(AY9=0,CONCATENATE("No Prog, Ejec=  ",BA9),BA9/AY9))</f>
        <v>0</v>
      </c>
      <c r="BW9" s="57">
        <f t="shared" ref="BW9:BW15" si="27">IF(AND(BG9=0,BJ9=0),"No Prog ni Ejec",IF(BG9=0,CONCATENATE("No Prog, Ejec=  ",BJ9),BJ9/BG9))</f>
        <v>0</v>
      </c>
      <c r="BX9" s="57">
        <f t="shared" ref="BX9:BX15" si="28">IF(AND(BI9=0,BK9=0),"No Prog ni Ejec",IF(BI9=0,CONCATENATE("No Prog, Ejec=  ",BK9),BK9/BI9))</f>
        <v>0</v>
      </c>
      <c r="BY9" s="113">
        <f>+AA9-AE9-AO9-AY9-BI9</f>
        <v>0</v>
      </c>
    </row>
    <row r="10" spans="1:228" s="58" customFormat="1" ht="51" customHeight="1" x14ac:dyDescent="0.2">
      <c r="A10" s="104">
        <v>11900</v>
      </c>
      <c r="B10" s="99" t="s">
        <v>125</v>
      </c>
      <c r="C10" s="99" t="s">
        <v>297</v>
      </c>
      <c r="D10" s="101" t="s">
        <v>1048</v>
      </c>
      <c r="E10" s="101" t="s">
        <v>1048</v>
      </c>
      <c r="F10" s="104" t="s">
        <v>126</v>
      </c>
      <c r="G10" s="99" t="s">
        <v>60</v>
      </c>
      <c r="H10" s="99" t="s">
        <v>201</v>
      </c>
      <c r="I10" s="99" t="s">
        <v>201</v>
      </c>
      <c r="J10" s="104" t="s">
        <v>586</v>
      </c>
      <c r="K10" s="99" t="s">
        <v>468</v>
      </c>
      <c r="L10" s="105" t="s">
        <v>469</v>
      </c>
      <c r="M10" s="49">
        <f>3000*4</f>
        <v>12000</v>
      </c>
      <c r="N10" s="205" t="s">
        <v>585</v>
      </c>
      <c r="O10" s="52" t="s">
        <v>467</v>
      </c>
      <c r="P10" s="292">
        <v>27880404</v>
      </c>
      <c r="Q10" s="279">
        <v>1</v>
      </c>
      <c r="R10" s="203" t="s">
        <v>18</v>
      </c>
      <c r="S10" s="203" t="s">
        <v>24</v>
      </c>
      <c r="T10" s="203" t="s">
        <v>201</v>
      </c>
      <c r="U10" s="203" t="s">
        <v>639</v>
      </c>
      <c r="V10" s="203" t="s">
        <v>1073</v>
      </c>
      <c r="W10" s="99" t="s">
        <v>471</v>
      </c>
      <c r="X10" s="203" t="s">
        <v>201</v>
      </c>
      <c r="Y10" s="49">
        <f>3000*4</f>
        <v>12000</v>
      </c>
      <c r="Z10" s="99" t="str">
        <f t="shared" ref="Z10:Z11" si="29">+O10</f>
        <v>Remitir comunicaciones a los terceros deudores informándoles lo adeudado a la ADRES</v>
      </c>
      <c r="AA10" s="222">
        <f>+P10</f>
        <v>27880404</v>
      </c>
      <c r="AB10" s="52" t="s">
        <v>46</v>
      </c>
      <c r="AC10" s="49">
        <v>3000</v>
      </c>
      <c r="AD10" s="99" t="str">
        <f t="shared" si="1"/>
        <v>Remitir comunicaciones a los terceros deudores informándoles lo adeudado a la ADRES</v>
      </c>
      <c r="AE10" s="272">
        <f>+AA10/4</f>
        <v>6970101</v>
      </c>
      <c r="AF10" s="111"/>
      <c r="AG10" s="111"/>
      <c r="AH10" s="54">
        <f t="shared" ref="AH10:AH12" si="30">+(AF10/AC10)</f>
        <v>0</v>
      </c>
      <c r="AI10" s="54">
        <f t="shared" ref="AI10:AI12" si="31">+(AG10/AE10)</f>
        <v>0</v>
      </c>
      <c r="AJ10" s="54">
        <f t="shared" ref="AJ10:AJ12" si="32">+(AF10/Y10)</f>
        <v>0</v>
      </c>
      <c r="AK10" s="54">
        <f t="shared" ref="AK10:AK12" si="33">+(AG10/AA10)</f>
        <v>0</v>
      </c>
      <c r="AL10" s="54"/>
      <c r="AM10" s="49">
        <v>3000</v>
      </c>
      <c r="AN10" s="99" t="str">
        <f t="shared" si="6"/>
        <v>Remitir comunicaciones a los terceros deudores informándoles lo adeudado a la ADRES</v>
      </c>
      <c r="AO10" s="272">
        <f>+AA10/4</f>
        <v>6970101</v>
      </c>
      <c r="AP10" s="111"/>
      <c r="AQ10" s="111"/>
      <c r="AR10" s="54">
        <f t="shared" ref="AR10:AR12" si="34">+(AP10/AM10)</f>
        <v>0</v>
      </c>
      <c r="AS10" s="54">
        <f t="shared" ref="AS10:AS12" si="35">+(AQ10/AO10)</f>
        <v>0</v>
      </c>
      <c r="AT10" s="54">
        <f t="shared" ref="AT10:AT12" si="36">+(AP10+AF10)/Y10</f>
        <v>0</v>
      </c>
      <c r="AU10" s="54">
        <f t="shared" ref="AU10:AU12" si="37">+(AQ10+AG10)/AA10</f>
        <v>0</v>
      </c>
      <c r="AV10" s="54"/>
      <c r="AW10" s="49">
        <v>3000</v>
      </c>
      <c r="AX10" s="99" t="str">
        <f t="shared" si="11"/>
        <v>Remitir comunicaciones a los terceros deudores informándoles lo adeudado a la ADRES</v>
      </c>
      <c r="AY10" s="272">
        <f>+AA10/4</f>
        <v>6970101</v>
      </c>
      <c r="AZ10" s="56"/>
      <c r="BA10" s="56"/>
      <c r="BB10" s="54">
        <f t="shared" ref="BB10:BB12" si="38">+(AZ10/AW10)</f>
        <v>0</v>
      </c>
      <c r="BC10" s="54">
        <f t="shared" ref="BC10:BC12" si="39">+(BA10/AY10)</f>
        <v>0</v>
      </c>
      <c r="BD10" s="54">
        <f t="shared" ref="BD10:BD12" si="40">+(AP10+AF10+AZ10)/Y10</f>
        <v>0</v>
      </c>
      <c r="BE10" s="54">
        <f t="shared" ref="BE10:BE12" si="41">+(AQ10+AG10+BA10)/AA10</f>
        <v>0</v>
      </c>
      <c r="BF10" s="54"/>
      <c r="BG10" s="49">
        <v>300</v>
      </c>
      <c r="BH10" s="99" t="str">
        <f t="shared" si="16"/>
        <v>Remitir comunicaciones a los terceros deudores informándoles lo adeudado a la ADRES</v>
      </c>
      <c r="BI10" s="272">
        <f>+AA10/4</f>
        <v>6970101</v>
      </c>
      <c r="BJ10" s="111"/>
      <c r="BK10" s="111"/>
      <c r="BL10" s="83">
        <f t="shared" ref="BL10:BL12" si="42">+(BJ10/BG10)</f>
        <v>0</v>
      </c>
      <c r="BM10" s="83">
        <f t="shared" ref="BM10:BM12" si="43">+(BK10/BI10)</f>
        <v>0</v>
      </c>
      <c r="BN10" s="83">
        <f t="shared" ref="BN10:BN12" si="44">+(AP10+AF10+AZ10+BJ10)/Y10</f>
        <v>0</v>
      </c>
      <c r="BO10" s="83">
        <f t="shared" ref="BO10:BO12" si="45">+(AQ10+AG10+BA10+BK10)/AA10</f>
        <v>0</v>
      </c>
      <c r="BP10" s="83"/>
      <c r="BQ10" s="57">
        <f t="shared" ref="BQ10:BQ12" si="46">IF(AND(AC10=0,AF10=0),"No Prog ni Ejec",IF(AC10=0,CONCATENATE("No Prog, Ejec=  ",AF10),AF10/AC10))</f>
        <v>0</v>
      </c>
      <c r="BR10" s="57">
        <f t="shared" ref="BR10:BR12" si="47">IF(AND(AE10=0,AG10=0),"No Prog ni Ejec",IF(AE10=0,CONCATENATE("No Prog, Ejec=  ",AG10),AG10/AE10))</f>
        <v>0</v>
      </c>
      <c r="BS10" s="57">
        <f t="shared" ref="BS10:BS12" si="48">IF(AND(AM10=0,AP10=0),"No Prog ni Ejec",IF(AM10=0,CONCATENATE("No Prog, Ejec=  ",AP10),AP10/AM10))</f>
        <v>0</v>
      </c>
      <c r="BT10" s="57">
        <f t="shared" ref="BT10:BT12" si="49">IF(AND(AO10=0,AQ10=0),"No Prog ni Ejec",IF(AO10=0,CONCATENATE("No Prog, Ejec=  ",AQ10),AQ10/AO10))</f>
        <v>0</v>
      </c>
      <c r="BU10" s="57">
        <f t="shared" ref="BU10:BU12" si="50">IF(AND(AW10=0,AZ10=0),"No Prog ni Ejec",IF(AW10=0,CONCATENATE("No Prog, Ejec=  ",AZ10),AZ10/AW10))</f>
        <v>0</v>
      </c>
      <c r="BV10" s="57">
        <f t="shared" ref="BV10:BV12" si="51">IF(AND(AY10=0,BA10=0),"No Prog ni Ejec",IF(AY10=0,CONCATENATE("No Prog, Ejec=  ",BA10),BA10/AY10))</f>
        <v>0</v>
      </c>
      <c r="BW10" s="57">
        <f t="shared" ref="BW10:BW12" si="52">IF(AND(BG10=0,BJ10=0),"No Prog ni Ejec",IF(BG10=0,CONCATENATE("No Prog, Ejec=  ",BJ10),BJ10/BG10))</f>
        <v>0</v>
      </c>
      <c r="BX10" s="57">
        <f t="shared" ref="BX10:BX12" si="53">IF(AND(BI10=0,BK10=0),"No Prog ni Ejec",IF(BI10=0,CONCATENATE("No Prog, Ejec=  ",BK10),BK10/BI10))</f>
        <v>0</v>
      </c>
      <c r="BY10" s="113">
        <f t="shared" ref="BY10:BY20" si="54">+AA10-AE10-AO10-AY10-BI10</f>
        <v>0</v>
      </c>
    </row>
    <row r="11" spans="1:228" s="58" customFormat="1" ht="51" x14ac:dyDescent="0.2">
      <c r="A11" s="104">
        <v>11900</v>
      </c>
      <c r="B11" s="99" t="s">
        <v>125</v>
      </c>
      <c r="C11" s="99" t="s">
        <v>297</v>
      </c>
      <c r="D11" s="101" t="s">
        <v>1048</v>
      </c>
      <c r="E11" s="101" t="s">
        <v>1048</v>
      </c>
      <c r="F11" s="104" t="s">
        <v>126</v>
      </c>
      <c r="G11" s="99" t="s">
        <v>60</v>
      </c>
      <c r="H11" s="99" t="s">
        <v>201</v>
      </c>
      <c r="I11" s="99" t="s">
        <v>201</v>
      </c>
      <c r="J11" s="104" t="s">
        <v>987</v>
      </c>
      <c r="K11" s="99" t="s">
        <v>475</v>
      </c>
      <c r="L11" s="105" t="s">
        <v>51</v>
      </c>
      <c r="M11" s="90">
        <v>1</v>
      </c>
      <c r="N11" s="206"/>
      <c r="O11" s="52" t="s">
        <v>474</v>
      </c>
      <c r="P11" s="212"/>
      <c r="Q11" s="220"/>
      <c r="R11" s="208"/>
      <c r="S11" s="208"/>
      <c r="T11" s="208"/>
      <c r="U11" s="208"/>
      <c r="V11" s="208"/>
      <c r="W11" s="99" t="s">
        <v>476</v>
      </c>
      <c r="X11" s="208"/>
      <c r="Y11" s="90">
        <v>1</v>
      </c>
      <c r="Z11" s="99" t="str">
        <f t="shared" si="29"/>
        <v>Conciliar con el Grupo de Tesorería de la DGRFS los pagos realizados por los terceros deudores con ocasión de los acuerdos de pago</v>
      </c>
      <c r="AA11" s="275"/>
      <c r="AB11" s="52" t="s">
        <v>46</v>
      </c>
      <c r="AC11" s="83">
        <v>0</v>
      </c>
      <c r="AD11" s="99" t="str">
        <f t="shared" si="1"/>
        <v>Conciliar con el Grupo de Tesorería de la DGRFS los pagos realizados por los terceros deudores con ocasión de los acuerdos de pago</v>
      </c>
      <c r="AE11" s="276"/>
      <c r="AF11" s="111"/>
      <c r="AG11" s="111"/>
      <c r="AH11" s="54" t="e">
        <f t="shared" si="30"/>
        <v>#DIV/0!</v>
      </c>
      <c r="AI11" s="54" t="e">
        <f t="shared" si="31"/>
        <v>#DIV/0!</v>
      </c>
      <c r="AJ11" s="54">
        <f t="shared" si="32"/>
        <v>0</v>
      </c>
      <c r="AK11" s="54" t="e">
        <f t="shared" si="33"/>
        <v>#DIV/0!</v>
      </c>
      <c r="AL11" s="54"/>
      <c r="AM11" s="83">
        <v>0</v>
      </c>
      <c r="AN11" s="99" t="str">
        <f t="shared" si="6"/>
        <v>Conciliar con el Grupo de Tesorería de la DGRFS los pagos realizados por los terceros deudores con ocasión de los acuerdos de pago</v>
      </c>
      <c r="AO11" s="276"/>
      <c r="AP11" s="111"/>
      <c r="AQ11" s="111"/>
      <c r="AR11" s="54" t="e">
        <f t="shared" si="34"/>
        <v>#DIV/0!</v>
      </c>
      <c r="AS11" s="54" t="e">
        <f t="shared" si="35"/>
        <v>#DIV/0!</v>
      </c>
      <c r="AT11" s="54">
        <f t="shared" si="36"/>
        <v>0</v>
      </c>
      <c r="AU11" s="54" t="e">
        <f t="shared" si="37"/>
        <v>#DIV/0!</v>
      </c>
      <c r="AV11" s="54"/>
      <c r="AW11" s="83">
        <v>0</v>
      </c>
      <c r="AX11" s="99" t="str">
        <f t="shared" si="11"/>
        <v>Conciliar con el Grupo de Tesorería de la DGRFS los pagos realizados por los terceros deudores con ocasión de los acuerdos de pago</v>
      </c>
      <c r="AY11" s="276"/>
      <c r="AZ11" s="56"/>
      <c r="BA11" s="56"/>
      <c r="BB11" s="54" t="e">
        <f t="shared" si="38"/>
        <v>#DIV/0!</v>
      </c>
      <c r="BC11" s="54" t="e">
        <f t="shared" si="39"/>
        <v>#DIV/0!</v>
      </c>
      <c r="BD11" s="54">
        <f t="shared" si="40"/>
        <v>0</v>
      </c>
      <c r="BE11" s="54" t="e">
        <f t="shared" si="41"/>
        <v>#DIV/0!</v>
      </c>
      <c r="BF11" s="54"/>
      <c r="BG11" s="83">
        <v>1</v>
      </c>
      <c r="BH11" s="99" t="str">
        <f t="shared" si="16"/>
        <v>Conciliar con el Grupo de Tesorería de la DGRFS los pagos realizados por los terceros deudores con ocasión de los acuerdos de pago</v>
      </c>
      <c r="BI11" s="276"/>
      <c r="BJ11" s="111"/>
      <c r="BK11" s="111"/>
      <c r="BL11" s="83">
        <f t="shared" si="42"/>
        <v>0</v>
      </c>
      <c r="BM11" s="83" t="e">
        <f t="shared" si="43"/>
        <v>#DIV/0!</v>
      </c>
      <c r="BN11" s="83">
        <f t="shared" si="44"/>
        <v>0</v>
      </c>
      <c r="BO11" s="83" t="e">
        <f t="shared" si="45"/>
        <v>#DIV/0!</v>
      </c>
      <c r="BP11" s="83"/>
      <c r="BQ11" s="57" t="str">
        <f t="shared" si="46"/>
        <v>No Prog ni Ejec</v>
      </c>
      <c r="BR11" s="57" t="str">
        <f t="shared" si="47"/>
        <v>No Prog ni Ejec</v>
      </c>
      <c r="BS11" s="57" t="str">
        <f t="shared" si="48"/>
        <v>No Prog ni Ejec</v>
      </c>
      <c r="BT11" s="57" t="str">
        <f t="shared" si="49"/>
        <v>No Prog ni Ejec</v>
      </c>
      <c r="BU11" s="57" t="str">
        <f t="shared" si="50"/>
        <v>No Prog ni Ejec</v>
      </c>
      <c r="BV11" s="57" t="str">
        <f t="shared" si="51"/>
        <v>No Prog ni Ejec</v>
      </c>
      <c r="BW11" s="57">
        <f t="shared" si="52"/>
        <v>0</v>
      </c>
      <c r="BX11" s="57" t="str">
        <f t="shared" si="53"/>
        <v>No Prog ni Ejec</v>
      </c>
      <c r="BY11" s="113">
        <f t="shared" si="54"/>
        <v>0</v>
      </c>
    </row>
    <row r="12" spans="1:228" s="58" customFormat="1" ht="63.75" x14ac:dyDescent="0.2">
      <c r="A12" s="104">
        <v>11900</v>
      </c>
      <c r="B12" s="99" t="s">
        <v>125</v>
      </c>
      <c r="C12" s="99" t="s">
        <v>297</v>
      </c>
      <c r="D12" s="101" t="s">
        <v>1048</v>
      </c>
      <c r="E12" s="101" t="s">
        <v>1048</v>
      </c>
      <c r="F12" s="104" t="s">
        <v>126</v>
      </c>
      <c r="G12" s="99" t="s">
        <v>60</v>
      </c>
      <c r="H12" s="99" t="s">
        <v>201</v>
      </c>
      <c r="I12" s="99" t="s">
        <v>201</v>
      </c>
      <c r="J12" s="104" t="s">
        <v>988</v>
      </c>
      <c r="K12" s="99" t="s">
        <v>472</v>
      </c>
      <c r="L12" s="105" t="s">
        <v>51</v>
      </c>
      <c r="M12" s="90">
        <v>1</v>
      </c>
      <c r="N12" s="207"/>
      <c r="O12" s="52" t="s">
        <v>412</v>
      </c>
      <c r="P12" s="213"/>
      <c r="Q12" s="221"/>
      <c r="R12" s="204"/>
      <c r="S12" s="204"/>
      <c r="T12" s="204"/>
      <c r="U12" s="204"/>
      <c r="V12" s="204"/>
      <c r="W12" s="99" t="s">
        <v>473</v>
      </c>
      <c r="X12" s="204"/>
      <c r="Y12" s="83">
        <v>1</v>
      </c>
      <c r="Z12" s="99" t="str">
        <f t="shared" ref="Z12:Z13" si="55">+O12</f>
        <v>Realizar periodicamente depuración de cartera confome a las normas contables aplicables</v>
      </c>
      <c r="AA12" s="223"/>
      <c r="AB12" s="52" t="s">
        <v>46</v>
      </c>
      <c r="AC12" s="83">
        <v>0</v>
      </c>
      <c r="AD12" s="99" t="str">
        <f t="shared" si="1"/>
        <v>Realizar periodicamente depuración de cartera confome a las normas contables aplicables</v>
      </c>
      <c r="AE12" s="273"/>
      <c r="AF12" s="111"/>
      <c r="AG12" s="111"/>
      <c r="AH12" s="54" t="e">
        <f t="shared" si="30"/>
        <v>#DIV/0!</v>
      </c>
      <c r="AI12" s="54" t="e">
        <f t="shared" si="31"/>
        <v>#DIV/0!</v>
      </c>
      <c r="AJ12" s="54">
        <f t="shared" si="32"/>
        <v>0</v>
      </c>
      <c r="AK12" s="54" t="e">
        <f t="shared" si="33"/>
        <v>#DIV/0!</v>
      </c>
      <c r="AL12" s="54"/>
      <c r="AM12" s="83">
        <v>0</v>
      </c>
      <c r="AN12" s="99" t="str">
        <f t="shared" si="6"/>
        <v>Realizar periodicamente depuración de cartera confome a las normas contables aplicables</v>
      </c>
      <c r="AO12" s="273"/>
      <c r="AP12" s="111"/>
      <c r="AQ12" s="111"/>
      <c r="AR12" s="54" t="e">
        <f t="shared" si="34"/>
        <v>#DIV/0!</v>
      </c>
      <c r="AS12" s="54" t="e">
        <f t="shared" si="35"/>
        <v>#DIV/0!</v>
      </c>
      <c r="AT12" s="54">
        <f t="shared" si="36"/>
        <v>0</v>
      </c>
      <c r="AU12" s="54" t="e">
        <f t="shared" si="37"/>
        <v>#DIV/0!</v>
      </c>
      <c r="AV12" s="54"/>
      <c r="AW12" s="83">
        <v>0</v>
      </c>
      <c r="AX12" s="99" t="str">
        <f t="shared" si="11"/>
        <v>Realizar periodicamente depuración de cartera confome a las normas contables aplicables</v>
      </c>
      <c r="AY12" s="273"/>
      <c r="AZ12" s="56"/>
      <c r="BA12" s="56"/>
      <c r="BB12" s="54" t="e">
        <f t="shared" si="38"/>
        <v>#DIV/0!</v>
      </c>
      <c r="BC12" s="54" t="e">
        <f t="shared" si="39"/>
        <v>#DIV/0!</v>
      </c>
      <c r="BD12" s="54">
        <f t="shared" si="40"/>
        <v>0</v>
      </c>
      <c r="BE12" s="54" t="e">
        <f t="shared" si="41"/>
        <v>#DIV/0!</v>
      </c>
      <c r="BF12" s="54"/>
      <c r="BG12" s="83">
        <v>1</v>
      </c>
      <c r="BH12" s="99" t="str">
        <f t="shared" si="16"/>
        <v>Realizar periodicamente depuración de cartera confome a las normas contables aplicables</v>
      </c>
      <c r="BI12" s="273"/>
      <c r="BJ12" s="111"/>
      <c r="BK12" s="111"/>
      <c r="BL12" s="83">
        <f t="shared" si="42"/>
        <v>0</v>
      </c>
      <c r="BM12" s="83" t="e">
        <f t="shared" si="43"/>
        <v>#DIV/0!</v>
      </c>
      <c r="BN12" s="83">
        <f t="shared" si="44"/>
        <v>0</v>
      </c>
      <c r="BO12" s="83" t="e">
        <f t="shared" si="45"/>
        <v>#DIV/0!</v>
      </c>
      <c r="BP12" s="83"/>
      <c r="BQ12" s="57" t="str">
        <f t="shared" si="46"/>
        <v>No Prog ni Ejec</v>
      </c>
      <c r="BR12" s="57" t="str">
        <f t="shared" si="47"/>
        <v>No Prog ni Ejec</v>
      </c>
      <c r="BS12" s="57" t="str">
        <f t="shared" si="48"/>
        <v>No Prog ni Ejec</v>
      </c>
      <c r="BT12" s="57" t="str">
        <f t="shared" si="49"/>
        <v>No Prog ni Ejec</v>
      </c>
      <c r="BU12" s="57" t="str">
        <f t="shared" si="50"/>
        <v>No Prog ni Ejec</v>
      </c>
      <c r="BV12" s="57" t="str">
        <f t="shared" si="51"/>
        <v>No Prog ni Ejec</v>
      </c>
      <c r="BW12" s="57">
        <f t="shared" si="52"/>
        <v>0</v>
      </c>
      <c r="BX12" s="57" t="str">
        <f t="shared" si="53"/>
        <v>No Prog ni Ejec</v>
      </c>
      <c r="BY12" s="113">
        <f t="shared" si="54"/>
        <v>0</v>
      </c>
    </row>
    <row r="13" spans="1:228" s="58" customFormat="1" ht="63.75" x14ac:dyDescent="0.2">
      <c r="A13" s="104">
        <v>11900</v>
      </c>
      <c r="B13" s="99" t="s">
        <v>125</v>
      </c>
      <c r="C13" s="99" t="s">
        <v>297</v>
      </c>
      <c r="D13" s="101" t="s">
        <v>1048</v>
      </c>
      <c r="E13" s="101" t="s">
        <v>1048</v>
      </c>
      <c r="F13" s="104" t="s">
        <v>126</v>
      </c>
      <c r="G13" s="99" t="s">
        <v>60</v>
      </c>
      <c r="H13" s="99" t="s">
        <v>201</v>
      </c>
      <c r="I13" s="99" t="s">
        <v>201</v>
      </c>
      <c r="J13" s="104" t="s">
        <v>633</v>
      </c>
      <c r="K13" s="98" t="s">
        <v>652</v>
      </c>
      <c r="L13" s="105" t="s">
        <v>51</v>
      </c>
      <c r="M13" s="90">
        <v>1</v>
      </c>
      <c r="N13" s="104" t="s">
        <v>587</v>
      </c>
      <c r="O13" s="103" t="s">
        <v>651</v>
      </c>
      <c r="P13" s="118">
        <v>27880404</v>
      </c>
      <c r="Q13" s="90">
        <v>1</v>
      </c>
      <c r="R13" s="99" t="s">
        <v>18</v>
      </c>
      <c r="S13" s="99" t="s">
        <v>24</v>
      </c>
      <c r="T13" s="99" t="s">
        <v>201</v>
      </c>
      <c r="U13" s="99" t="s">
        <v>639</v>
      </c>
      <c r="V13" s="99" t="s">
        <v>1073</v>
      </c>
      <c r="W13" s="99" t="s">
        <v>653</v>
      </c>
      <c r="X13" s="99" t="s">
        <v>201</v>
      </c>
      <c r="Y13" s="83">
        <v>1</v>
      </c>
      <c r="Z13" s="98" t="str">
        <f t="shared" si="55"/>
        <v>Actualizar las bases de información sobre la gestión del cobro coactivo</v>
      </c>
      <c r="AA13" s="119">
        <f>+P13</f>
        <v>27880404</v>
      </c>
      <c r="AB13" s="52" t="s">
        <v>46</v>
      </c>
      <c r="AC13" s="83">
        <v>0.25</v>
      </c>
      <c r="AD13" s="98" t="str">
        <f t="shared" si="1"/>
        <v>Actualizar las bases de información sobre la gestión del cobro coactivo</v>
      </c>
      <c r="AE13" s="120">
        <f>(AA13/11)*2</f>
        <v>5069164.3636363633</v>
      </c>
      <c r="AF13" s="111"/>
      <c r="AG13" s="111"/>
      <c r="AH13" s="54">
        <f t="shared" ref="AH13" si="56">+(AF13/AC13)</f>
        <v>0</v>
      </c>
      <c r="AI13" s="54">
        <f t="shared" ref="AI13" si="57">+(AG13/AE13)</f>
        <v>0</v>
      </c>
      <c r="AJ13" s="54">
        <f t="shared" ref="AJ13" si="58">+(AF13/Y13)</f>
        <v>0</v>
      </c>
      <c r="AK13" s="54">
        <f t="shared" ref="AK13" si="59">+(AG13/AA13)</f>
        <v>0</v>
      </c>
      <c r="AL13" s="54"/>
      <c r="AM13" s="83">
        <v>0.25</v>
      </c>
      <c r="AN13" s="98" t="str">
        <f t="shared" si="6"/>
        <v>Actualizar las bases de información sobre la gestión del cobro coactivo</v>
      </c>
      <c r="AO13" s="120">
        <f>(AA13/11)*3</f>
        <v>7603746.5454545449</v>
      </c>
      <c r="AP13" s="111"/>
      <c r="AQ13" s="111"/>
      <c r="AR13" s="54">
        <f t="shared" ref="AR13" si="60">+(AP13/AM13)</f>
        <v>0</v>
      </c>
      <c r="AS13" s="54">
        <f t="shared" ref="AS13" si="61">+(AQ13/AO13)</f>
        <v>0</v>
      </c>
      <c r="AT13" s="54">
        <f t="shared" ref="AT13" si="62">+(AP13+AF13)/Y13</f>
        <v>0</v>
      </c>
      <c r="AU13" s="54">
        <f t="shared" ref="AU13" si="63">+(AQ13+AG13)/AA13</f>
        <v>0</v>
      </c>
      <c r="AV13" s="54"/>
      <c r="AW13" s="83">
        <v>0.25</v>
      </c>
      <c r="AX13" s="98" t="str">
        <f t="shared" si="11"/>
        <v>Actualizar las bases de información sobre la gestión del cobro coactivo</v>
      </c>
      <c r="AY13" s="120">
        <f>(AA13/11)*3</f>
        <v>7603746.5454545449</v>
      </c>
      <c r="AZ13" s="56"/>
      <c r="BA13" s="56"/>
      <c r="BB13" s="54">
        <f t="shared" ref="BB13" si="64">+(AZ13/AW13)</f>
        <v>0</v>
      </c>
      <c r="BC13" s="54">
        <f t="shared" ref="BC13" si="65">+(BA13/AY13)</f>
        <v>0</v>
      </c>
      <c r="BD13" s="54">
        <f t="shared" ref="BD13" si="66">+(AP13+AF13+AZ13)/Y13</f>
        <v>0</v>
      </c>
      <c r="BE13" s="54">
        <f t="shared" ref="BE13" si="67">+(AQ13+AG13+BA13)/AA13</f>
        <v>0</v>
      </c>
      <c r="BF13" s="54"/>
      <c r="BG13" s="83">
        <v>0.25</v>
      </c>
      <c r="BH13" s="98" t="str">
        <f t="shared" si="16"/>
        <v>Actualizar las bases de información sobre la gestión del cobro coactivo</v>
      </c>
      <c r="BI13" s="120">
        <f>(AA13/11)*3</f>
        <v>7603746.5454545449</v>
      </c>
      <c r="BJ13" s="111"/>
      <c r="BK13" s="111"/>
      <c r="BL13" s="83">
        <f t="shared" ref="BL13" si="68">+(BJ13/BG13)</f>
        <v>0</v>
      </c>
      <c r="BM13" s="83">
        <f t="shared" ref="BM13" si="69">+(BK13/BI13)</f>
        <v>0</v>
      </c>
      <c r="BN13" s="83">
        <f t="shared" ref="BN13" si="70">+(AP13+AF13+AZ13+BJ13)/Y13</f>
        <v>0</v>
      </c>
      <c r="BO13" s="83">
        <f t="shared" ref="BO13" si="71">+(AQ13+AG13+BA13+BK13)/AA13</f>
        <v>0</v>
      </c>
      <c r="BP13" s="83"/>
      <c r="BQ13" s="57">
        <f t="shared" ref="BQ13" si="72">IF(AND(AC13=0,AF13=0),"No Prog ni Ejec",IF(AC13=0,CONCATENATE("No Prog, Ejec=  ",AF13),AF13/AC13))</f>
        <v>0</v>
      </c>
      <c r="BR13" s="57">
        <f t="shared" ref="BR13" si="73">IF(AND(AE13=0,AG13=0),"No Prog ni Ejec",IF(AE13=0,CONCATENATE("No Prog, Ejec=  ",AG13),AG13/AE13))</f>
        <v>0</v>
      </c>
      <c r="BS13" s="57">
        <f t="shared" ref="BS13" si="74">IF(AND(AM13=0,AP13=0),"No Prog ni Ejec",IF(AM13=0,CONCATENATE("No Prog, Ejec=  ",AP13),AP13/AM13))</f>
        <v>0</v>
      </c>
      <c r="BT13" s="57">
        <f t="shared" ref="BT13" si="75">IF(AND(AO13=0,AQ13=0),"No Prog ni Ejec",IF(AO13=0,CONCATENATE("No Prog, Ejec=  ",AQ13),AQ13/AO13))</f>
        <v>0</v>
      </c>
      <c r="BU13" s="57">
        <f t="shared" ref="BU13" si="76">IF(AND(AW13=0,AZ13=0),"No Prog ni Ejec",IF(AW13=0,CONCATENATE("No Prog, Ejec=  ",AZ13),AZ13/AW13))</f>
        <v>0</v>
      </c>
      <c r="BV13" s="57">
        <f t="shared" ref="BV13" si="77">IF(AND(AY13=0,BA13=0),"No Prog ni Ejec",IF(AY13=0,CONCATENATE("No Prog, Ejec=  ",BA13),BA13/AY13))</f>
        <v>0</v>
      </c>
      <c r="BW13" s="57">
        <f t="shared" ref="BW13" si="78">IF(AND(BG13=0,BJ13=0),"No Prog ni Ejec",IF(BG13=0,CONCATENATE("No Prog, Ejec=  ",BJ13),BJ13/BG13))</f>
        <v>0</v>
      </c>
      <c r="BX13" s="57">
        <f t="shared" ref="BX13" si="79">IF(AND(BI13=0,BK13=0),"No Prog ni Ejec",IF(BI13=0,CONCATENATE("No Prog, Ejec=  ",BK13),BK13/BI13))</f>
        <v>0</v>
      </c>
      <c r="BY13" s="113">
        <f t="shared" si="54"/>
        <v>0</v>
      </c>
    </row>
    <row r="14" spans="1:228" s="58" customFormat="1" ht="102" x14ac:dyDescent="0.2">
      <c r="A14" s="104">
        <v>11900</v>
      </c>
      <c r="B14" s="99" t="s">
        <v>125</v>
      </c>
      <c r="C14" s="99" t="s">
        <v>297</v>
      </c>
      <c r="D14" s="101" t="s">
        <v>1048</v>
      </c>
      <c r="E14" s="101"/>
      <c r="F14" s="104" t="s">
        <v>126</v>
      </c>
      <c r="G14" s="99" t="s">
        <v>60</v>
      </c>
      <c r="H14" s="99" t="s">
        <v>201</v>
      </c>
      <c r="I14" s="99" t="s">
        <v>201</v>
      </c>
      <c r="J14" s="104" t="s">
        <v>591</v>
      </c>
      <c r="K14" s="203" t="s">
        <v>477</v>
      </c>
      <c r="L14" s="105" t="s">
        <v>51</v>
      </c>
      <c r="M14" s="90">
        <v>1</v>
      </c>
      <c r="N14" s="205" t="s">
        <v>588</v>
      </c>
      <c r="O14" s="203" t="s">
        <v>141</v>
      </c>
      <c r="P14" s="308">
        <v>0</v>
      </c>
      <c r="Q14" s="279">
        <v>1</v>
      </c>
      <c r="R14" s="203" t="s">
        <v>17</v>
      </c>
      <c r="S14" s="203" t="s">
        <v>26</v>
      </c>
      <c r="T14" s="203" t="s">
        <v>635</v>
      </c>
      <c r="U14" s="203" t="s">
        <v>637</v>
      </c>
      <c r="V14" s="203" t="s">
        <v>1073</v>
      </c>
      <c r="W14" s="99" t="s">
        <v>478</v>
      </c>
      <c r="X14" s="203" t="s">
        <v>201</v>
      </c>
      <c r="Y14" s="76">
        <v>1</v>
      </c>
      <c r="Z14" s="203" t="str">
        <f t="shared" si="0"/>
        <v>Venta de Cartera mayor a &gt;180 días con actos administrativos debidamente ejecutoriados a Central de Inversiones SA -CISA-</v>
      </c>
      <c r="AA14" s="222">
        <f t="shared" si="0"/>
        <v>0</v>
      </c>
      <c r="AB14" s="52" t="s">
        <v>46</v>
      </c>
      <c r="AC14" s="83">
        <v>0</v>
      </c>
      <c r="AD14" s="203" t="str">
        <f t="shared" si="1"/>
        <v>Venta de Cartera mayor a &gt;180 días con actos administrativos debidamente ejecutoriados a Central de Inversiones SA -CISA-</v>
      </c>
      <c r="AE14" s="222">
        <v>0</v>
      </c>
      <c r="AF14" s="111"/>
      <c r="AG14" s="111"/>
      <c r="AH14" s="54" t="e">
        <f t="shared" si="2"/>
        <v>#DIV/0!</v>
      </c>
      <c r="AI14" s="54" t="e">
        <f t="shared" si="3"/>
        <v>#DIV/0!</v>
      </c>
      <c r="AJ14" s="54">
        <f t="shared" si="4"/>
        <v>0</v>
      </c>
      <c r="AK14" s="54" t="e">
        <f t="shared" si="5"/>
        <v>#DIV/0!</v>
      </c>
      <c r="AL14" s="54"/>
      <c r="AM14" s="83">
        <v>0</v>
      </c>
      <c r="AN14" s="203" t="str">
        <f t="shared" si="6"/>
        <v>Venta de Cartera mayor a &gt;180 días con actos administrativos debidamente ejecutoriados a Central de Inversiones SA -CISA-</v>
      </c>
      <c r="AO14" s="222">
        <v>0</v>
      </c>
      <c r="AP14" s="111"/>
      <c r="AQ14" s="111"/>
      <c r="AR14" s="54" t="e">
        <f t="shared" si="7"/>
        <v>#DIV/0!</v>
      </c>
      <c r="AS14" s="54" t="e">
        <f t="shared" si="8"/>
        <v>#DIV/0!</v>
      </c>
      <c r="AT14" s="54">
        <f t="shared" si="9"/>
        <v>0</v>
      </c>
      <c r="AU14" s="54" t="e">
        <f t="shared" si="10"/>
        <v>#DIV/0!</v>
      </c>
      <c r="AV14" s="54"/>
      <c r="AW14" s="83">
        <v>0</v>
      </c>
      <c r="AX14" s="203" t="str">
        <f t="shared" si="11"/>
        <v>Venta de Cartera mayor a &gt;180 días con actos administrativos debidamente ejecutoriados a Central de Inversiones SA -CISA-</v>
      </c>
      <c r="AY14" s="222">
        <v>0</v>
      </c>
      <c r="AZ14" s="56"/>
      <c r="BA14" s="56"/>
      <c r="BB14" s="54" t="e">
        <f t="shared" si="12"/>
        <v>#DIV/0!</v>
      </c>
      <c r="BC14" s="54" t="e">
        <f t="shared" si="13"/>
        <v>#DIV/0!</v>
      </c>
      <c r="BD14" s="54">
        <f t="shared" si="14"/>
        <v>0</v>
      </c>
      <c r="BE14" s="54" t="e">
        <f t="shared" si="15"/>
        <v>#DIV/0!</v>
      </c>
      <c r="BF14" s="54"/>
      <c r="BG14" s="83">
        <v>1</v>
      </c>
      <c r="BH14" s="203" t="str">
        <f t="shared" si="16"/>
        <v>Venta de Cartera mayor a &gt;180 días con actos administrativos debidamente ejecutoriados a Central de Inversiones SA -CISA-</v>
      </c>
      <c r="BI14" s="222">
        <v>0</v>
      </c>
      <c r="BJ14" s="111"/>
      <c r="BK14" s="111"/>
      <c r="BL14" s="83">
        <f t="shared" si="17"/>
        <v>0</v>
      </c>
      <c r="BM14" s="83" t="e">
        <f t="shared" si="18"/>
        <v>#DIV/0!</v>
      </c>
      <c r="BN14" s="83">
        <f t="shared" si="19"/>
        <v>0</v>
      </c>
      <c r="BO14" s="83" t="e">
        <f t="shared" si="20"/>
        <v>#DIV/0!</v>
      </c>
      <c r="BP14" s="83"/>
      <c r="BQ14" s="57" t="str">
        <f t="shared" si="21"/>
        <v>No Prog ni Ejec</v>
      </c>
      <c r="BR14" s="57" t="str">
        <f t="shared" si="22"/>
        <v>No Prog ni Ejec</v>
      </c>
      <c r="BS14" s="57" t="str">
        <f t="shared" si="23"/>
        <v>No Prog ni Ejec</v>
      </c>
      <c r="BT14" s="57" t="str">
        <f t="shared" si="24"/>
        <v>No Prog ni Ejec</v>
      </c>
      <c r="BU14" s="57" t="str">
        <f t="shared" si="25"/>
        <v>No Prog ni Ejec</v>
      </c>
      <c r="BV14" s="57" t="str">
        <f t="shared" si="26"/>
        <v>No Prog ni Ejec</v>
      </c>
      <c r="BW14" s="57">
        <f t="shared" si="27"/>
        <v>0</v>
      </c>
      <c r="BX14" s="57" t="str">
        <f t="shared" si="28"/>
        <v>No Prog ni Ejec</v>
      </c>
      <c r="BY14" s="113">
        <f t="shared" si="54"/>
        <v>0</v>
      </c>
    </row>
    <row r="15" spans="1:228" s="58" customFormat="1" ht="38.25" customHeight="1" x14ac:dyDescent="0.2">
      <c r="A15" s="104">
        <v>11900</v>
      </c>
      <c r="B15" s="99" t="s">
        <v>125</v>
      </c>
      <c r="C15" s="99" t="s">
        <v>297</v>
      </c>
      <c r="D15" s="101" t="s">
        <v>1048</v>
      </c>
      <c r="E15" s="101"/>
      <c r="F15" s="104" t="s">
        <v>126</v>
      </c>
      <c r="G15" s="99" t="s">
        <v>60</v>
      </c>
      <c r="H15" s="99" t="s">
        <v>201</v>
      </c>
      <c r="I15" s="99" t="s">
        <v>201</v>
      </c>
      <c r="J15" s="104" t="s">
        <v>592</v>
      </c>
      <c r="K15" s="204"/>
      <c r="L15" s="105" t="s">
        <v>51</v>
      </c>
      <c r="M15" s="76">
        <v>0.02</v>
      </c>
      <c r="N15" s="207"/>
      <c r="O15" s="204"/>
      <c r="P15" s="309"/>
      <c r="Q15" s="221"/>
      <c r="R15" s="204"/>
      <c r="S15" s="204"/>
      <c r="T15" s="204"/>
      <c r="U15" s="204"/>
      <c r="V15" s="204"/>
      <c r="W15" s="99" t="s">
        <v>479</v>
      </c>
      <c r="X15" s="204"/>
      <c r="Y15" s="76">
        <v>0.02</v>
      </c>
      <c r="Z15" s="204"/>
      <c r="AA15" s="223"/>
      <c r="AB15" s="52" t="s">
        <v>46</v>
      </c>
      <c r="AC15" s="83">
        <v>0</v>
      </c>
      <c r="AD15" s="204">
        <f t="shared" si="1"/>
        <v>0</v>
      </c>
      <c r="AE15" s="223"/>
      <c r="AF15" s="111"/>
      <c r="AG15" s="111"/>
      <c r="AH15" s="54" t="e">
        <f t="shared" si="2"/>
        <v>#DIV/0!</v>
      </c>
      <c r="AI15" s="54" t="e">
        <f t="shared" si="3"/>
        <v>#DIV/0!</v>
      </c>
      <c r="AJ15" s="54">
        <f t="shared" si="4"/>
        <v>0</v>
      </c>
      <c r="AK15" s="54" t="e">
        <f t="shared" si="5"/>
        <v>#DIV/0!</v>
      </c>
      <c r="AL15" s="54"/>
      <c r="AM15" s="83">
        <v>0</v>
      </c>
      <c r="AN15" s="204">
        <f t="shared" si="6"/>
        <v>0</v>
      </c>
      <c r="AO15" s="223"/>
      <c r="AP15" s="111"/>
      <c r="AQ15" s="111"/>
      <c r="AR15" s="54" t="e">
        <f t="shared" si="7"/>
        <v>#DIV/0!</v>
      </c>
      <c r="AS15" s="54" t="e">
        <f t="shared" si="8"/>
        <v>#DIV/0!</v>
      </c>
      <c r="AT15" s="54">
        <f t="shared" si="9"/>
        <v>0</v>
      </c>
      <c r="AU15" s="54" t="e">
        <f t="shared" si="10"/>
        <v>#DIV/0!</v>
      </c>
      <c r="AV15" s="54"/>
      <c r="AW15" s="83">
        <v>0</v>
      </c>
      <c r="AX15" s="204">
        <f t="shared" si="11"/>
        <v>0</v>
      </c>
      <c r="AY15" s="223"/>
      <c r="AZ15" s="56"/>
      <c r="BA15" s="56"/>
      <c r="BB15" s="54" t="e">
        <f t="shared" si="12"/>
        <v>#DIV/0!</v>
      </c>
      <c r="BC15" s="54" t="e">
        <f t="shared" si="13"/>
        <v>#DIV/0!</v>
      </c>
      <c r="BD15" s="54">
        <f t="shared" si="14"/>
        <v>0</v>
      </c>
      <c r="BE15" s="54" t="e">
        <f t="shared" si="15"/>
        <v>#DIV/0!</v>
      </c>
      <c r="BF15" s="54"/>
      <c r="BG15" s="83">
        <v>0.02</v>
      </c>
      <c r="BH15" s="204">
        <f t="shared" si="16"/>
        <v>0</v>
      </c>
      <c r="BI15" s="223"/>
      <c r="BJ15" s="111"/>
      <c r="BK15" s="111"/>
      <c r="BL15" s="83">
        <f t="shared" si="17"/>
        <v>0</v>
      </c>
      <c r="BM15" s="83" t="e">
        <f t="shared" si="18"/>
        <v>#DIV/0!</v>
      </c>
      <c r="BN15" s="83">
        <f t="shared" si="19"/>
        <v>0</v>
      </c>
      <c r="BO15" s="83" t="e">
        <f t="shared" si="20"/>
        <v>#DIV/0!</v>
      </c>
      <c r="BP15" s="83"/>
      <c r="BQ15" s="57" t="str">
        <f t="shared" si="21"/>
        <v>No Prog ni Ejec</v>
      </c>
      <c r="BR15" s="57" t="str">
        <f t="shared" si="22"/>
        <v>No Prog ni Ejec</v>
      </c>
      <c r="BS15" s="57" t="str">
        <f t="shared" si="23"/>
        <v>No Prog ni Ejec</v>
      </c>
      <c r="BT15" s="57" t="str">
        <f t="shared" si="24"/>
        <v>No Prog ni Ejec</v>
      </c>
      <c r="BU15" s="57" t="str">
        <f t="shared" si="25"/>
        <v>No Prog ni Ejec</v>
      </c>
      <c r="BV15" s="57" t="str">
        <f t="shared" si="26"/>
        <v>No Prog ni Ejec</v>
      </c>
      <c r="BW15" s="57">
        <f t="shared" si="27"/>
        <v>0</v>
      </c>
      <c r="BX15" s="57" t="str">
        <f t="shared" si="28"/>
        <v>No Prog ni Ejec</v>
      </c>
      <c r="BY15" s="113">
        <f t="shared" si="54"/>
        <v>0</v>
      </c>
    </row>
    <row r="16" spans="1:228" s="75" customFormat="1" ht="63.75" x14ac:dyDescent="0.2">
      <c r="A16" s="104">
        <v>11300</v>
      </c>
      <c r="B16" s="99" t="s">
        <v>2</v>
      </c>
      <c r="C16" s="99" t="s">
        <v>297</v>
      </c>
      <c r="D16" s="101" t="s">
        <v>1048</v>
      </c>
      <c r="E16" s="101"/>
      <c r="F16" s="104" t="s">
        <v>62</v>
      </c>
      <c r="G16" s="99" t="s">
        <v>59</v>
      </c>
      <c r="H16" s="99" t="s">
        <v>201</v>
      </c>
      <c r="I16" s="99" t="s">
        <v>201</v>
      </c>
      <c r="J16" s="104" t="s">
        <v>113</v>
      </c>
      <c r="K16" s="99" t="s">
        <v>155</v>
      </c>
      <c r="L16" s="105" t="s">
        <v>52</v>
      </c>
      <c r="M16" s="104">
        <v>12</v>
      </c>
      <c r="N16" s="104" t="s">
        <v>110</v>
      </c>
      <c r="O16" s="99" t="s">
        <v>88</v>
      </c>
      <c r="P16" s="108">
        <v>0</v>
      </c>
      <c r="Q16" s="90">
        <v>1</v>
      </c>
      <c r="R16" s="99" t="s">
        <v>17</v>
      </c>
      <c r="S16" s="99" t="s">
        <v>26</v>
      </c>
      <c r="T16" s="99" t="s">
        <v>635</v>
      </c>
      <c r="U16" s="99" t="s">
        <v>638</v>
      </c>
      <c r="V16" s="99" t="s">
        <v>72</v>
      </c>
      <c r="W16" s="99" t="s">
        <v>166</v>
      </c>
      <c r="X16" s="99" t="s">
        <v>40</v>
      </c>
      <c r="Y16" s="104">
        <v>12</v>
      </c>
      <c r="Z16" s="99" t="str">
        <f t="shared" ref="Z16:AA20" si="80">+O16</f>
        <v>Realizar Informes de Ejecución Presupuestal</v>
      </c>
      <c r="AA16" s="51">
        <f t="shared" si="80"/>
        <v>0</v>
      </c>
      <c r="AB16" s="52" t="s">
        <v>48</v>
      </c>
      <c r="AC16" s="50">
        <v>3</v>
      </c>
      <c r="AD16" s="99" t="str">
        <f t="shared" ref="AD16:AD20" si="81">+Z16</f>
        <v>Realizar Informes de Ejecución Presupuestal</v>
      </c>
      <c r="AE16" s="89">
        <v>0</v>
      </c>
      <c r="AF16" s="111"/>
      <c r="AG16" s="111"/>
      <c r="AH16" s="54">
        <f t="shared" ref="AH16:AH20" si="82">+(AF16/AC16)</f>
        <v>0</v>
      </c>
      <c r="AI16" s="54" t="e">
        <f t="shared" ref="AI16:AI20" si="83">+(AG16/AE16)</f>
        <v>#DIV/0!</v>
      </c>
      <c r="AJ16" s="54">
        <f t="shared" ref="AJ16:AJ20" si="84">+(AF16/Y16)</f>
        <v>0</v>
      </c>
      <c r="AK16" s="54" t="e">
        <f t="shared" ref="AK16:AK20" si="85">+(AG16/AA16)</f>
        <v>#DIV/0!</v>
      </c>
      <c r="AL16" s="54"/>
      <c r="AM16" s="50">
        <v>3</v>
      </c>
      <c r="AN16" s="99" t="str">
        <f t="shared" ref="AN16:AN20" si="86">+Z16</f>
        <v>Realizar Informes de Ejecución Presupuestal</v>
      </c>
      <c r="AO16" s="89">
        <v>0</v>
      </c>
      <c r="AP16" s="111"/>
      <c r="AQ16" s="111"/>
      <c r="AR16" s="54">
        <f t="shared" ref="AR16:AR20" si="87">+(AP16/AM16)</f>
        <v>0</v>
      </c>
      <c r="AS16" s="54" t="e">
        <f t="shared" ref="AS16:AS20" si="88">+(AQ16/AO16)</f>
        <v>#DIV/0!</v>
      </c>
      <c r="AT16" s="54">
        <f t="shared" ref="AT16:AT20" si="89">+(AP16+AF16)/Y16</f>
        <v>0</v>
      </c>
      <c r="AU16" s="54" t="e">
        <f t="shared" ref="AU16:AU20" si="90">+(AQ16+AG16)/AA16</f>
        <v>#DIV/0!</v>
      </c>
      <c r="AV16" s="54"/>
      <c r="AW16" s="50">
        <v>3</v>
      </c>
      <c r="AX16" s="99" t="str">
        <f t="shared" ref="AX16:AX20" si="91">+Z16</f>
        <v>Realizar Informes de Ejecución Presupuestal</v>
      </c>
      <c r="AY16" s="89">
        <v>0</v>
      </c>
      <c r="AZ16" s="56"/>
      <c r="BA16" s="56"/>
      <c r="BB16" s="54">
        <f t="shared" ref="BB16:BB20" si="92">+(AZ16/AW16)</f>
        <v>0</v>
      </c>
      <c r="BC16" s="54" t="e">
        <f t="shared" ref="BC16:BC20" si="93">+(BA16/AY16)</f>
        <v>#DIV/0!</v>
      </c>
      <c r="BD16" s="54">
        <f t="shared" ref="BD16:BD20" si="94">+(AP16+AF16+AZ16)/Y16</f>
        <v>0</v>
      </c>
      <c r="BE16" s="54" t="e">
        <f t="shared" ref="BE16:BE20" si="95">+(AQ16+AG16+BA16)/AA16</f>
        <v>#DIV/0!</v>
      </c>
      <c r="BF16" s="54"/>
      <c r="BG16" s="50">
        <v>3</v>
      </c>
      <c r="BH16" s="99" t="str">
        <f t="shared" ref="BH16:BH20" si="96">+Z16</f>
        <v>Realizar Informes de Ejecución Presupuestal</v>
      </c>
      <c r="BI16" s="89">
        <v>0</v>
      </c>
      <c r="BJ16" s="111"/>
      <c r="BK16" s="111"/>
      <c r="BL16" s="83">
        <f t="shared" ref="BL16:BL20" si="97">+(BJ16/BG16)</f>
        <v>0</v>
      </c>
      <c r="BM16" s="83" t="e">
        <f t="shared" ref="BM16:BM20" si="98">+(BK16/BI16)</f>
        <v>#DIV/0!</v>
      </c>
      <c r="BN16" s="83">
        <f t="shared" ref="BN16:BN20" si="99">+(AP16+AF16+AZ16+BJ16)/Y16</f>
        <v>0</v>
      </c>
      <c r="BO16" s="83" t="e">
        <f t="shared" ref="BO16:BO20" si="100">+(AQ16+AG16+BA16+BK16)/AA16</f>
        <v>#DIV/0!</v>
      </c>
      <c r="BP16" s="83"/>
      <c r="BQ16" s="74">
        <f t="shared" ref="BQ16:BQ20" si="101">IF(AND(AC16=0,AF16=0),"No Prog ni Ejec",IF(AC16=0,CONCATENATE("No Prog, Ejec=  ",AF16),AF16/AC16))</f>
        <v>0</v>
      </c>
      <c r="BR16" s="74" t="str">
        <f t="shared" ref="BR16:BR20" si="102">IF(AND(AE16=0,AG16=0),"No Prog ni Ejec",IF(AE16=0,CONCATENATE("No Prog, Ejec=  ",AG16),AG16/AE16))</f>
        <v>No Prog ni Ejec</v>
      </c>
      <c r="BS16" s="74">
        <f t="shared" ref="BS16:BS20" si="103">IF(AND(AM16=0,AP16=0),"No Prog ni Ejec",IF(AM16=0,CONCATENATE("No Prog, Ejec=  ",AP16),AP16/AM16))</f>
        <v>0</v>
      </c>
      <c r="BT16" s="74" t="str">
        <f t="shared" ref="BT16:BT20" si="104">IF(AND(AO16=0,AQ16=0),"No Prog ni Ejec",IF(AO16=0,CONCATENATE("No Prog, Ejec=  ",AQ16),AQ16/AO16))</f>
        <v>No Prog ni Ejec</v>
      </c>
      <c r="BU16" s="74">
        <f t="shared" ref="BU16:BU20" si="105">IF(AND(AW16=0,AZ16=0),"No Prog ni Ejec",IF(AW16=0,CONCATENATE("No Prog, Ejec=  ",AZ16),AZ16/AW16))</f>
        <v>0</v>
      </c>
      <c r="BV16" s="74" t="str">
        <f t="shared" ref="BV16:BV20" si="106">IF(AND(AY16=0,BA16=0),"No Prog ni Ejec",IF(AY16=0,CONCATENATE("No Prog, Ejec=  ",BA16),BA16/AY16))</f>
        <v>No Prog ni Ejec</v>
      </c>
      <c r="BW16" s="74">
        <f t="shared" ref="BW16:BW20" si="107">IF(AND(BG16=0,BJ16=0),"No Prog ni Ejec",IF(BG16=0,CONCATENATE("No Prog, Ejec=  ",BJ16),BJ16/BG16))</f>
        <v>0</v>
      </c>
      <c r="BX16" s="74" t="str">
        <f t="shared" ref="BX16:BX20" si="108">IF(AND(BI16=0,BK16=0),"No Prog ni Ejec",IF(BI16=0,CONCATENATE("No Prog, Ejec=  ",BK16),BK16/BI16))</f>
        <v>No Prog ni Ejec</v>
      </c>
      <c r="BY16" s="113">
        <f t="shared" si="54"/>
        <v>0</v>
      </c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</row>
    <row r="17" spans="1:228" s="75" customFormat="1" ht="63.75" x14ac:dyDescent="0.2">
      <c r="A17" s="104">
        <v>11300</v>
      </c>
      <c r="B17" s="99" t="s">
        <v>2</v>
      </c>
      <c r="C17" s="99" t="s">
        <v>297</v>
      </c>
      <c r="D17" s="101" t="s">
        <v>1048</v>
      </c>
      <c r="E17" s="101" t="s">
        <v>1048</v>
      </c>
      <c r="F17" s="104" t="s">
        <v>62</v>
      </c>
      <c r="G17" s="99" t="s">
        <v>59</v>
      </c>
      <c r="H17" s="99" t="s">
        <v>201</v>
      </c>
      <c r="I17" s="99" t="s">
        <v>201</v>
      </c>
      <c r="J17" s="104" t="s">
        <v>958</v>
      </c>
      <c r="K17" s="99" t="s">
        <v>89</v>
      </c>
      <c r="L17" s="105" t="s">
        <v>51</v>
      </c>
      <c r="M17" s="90">
        <v>1</v>
      </c>
      <c r="N17" s="104" t="s">
        <v>954</v>
      </c>
      <c r="O17" s="99" t="s">
        <v>90</v>
      </c>
      <c r="P17" s="108">
        <v>215224404</v>
      </c>
      <c r="Q17" s="90">
        <v>1</v>
      </c>
      <c r="R17" s="99" t="s">
        <v>17</v>
      </c>
      <c r="S17" s="99" t="s">
        <v>26</v>
      </c>
      <c r="T17" s="99" t="s">
        <v>635</v>
      </c>
      <c r="U17" s="99" t="s">
        <v>638</v>
      </c>
      <c r="V17" s="99" t="s">
        <v>73</v>
      </c>
      <c r="W17" s="99" t="s">
        <v>158</v>
      </c>
      <c r="X17" s="99" t="s">
        <v>201</v>
      </c>
      <c r="Y17" s="90">
        <v>1</v>
      </c>
      <c r="Z17" s="99" t="str">
        <f t="shared" si="80"/>
        <v>Seguimiento e identificación del Recaudo</v>
      </c>
      <c r="AA17" s="51">
        <f t="shared" si="80"/>
        <v>215224404</v>
      </c>
      <c r="AB17" s="52" t="s">
        <v>46</v>
      </c>
      <c r="AC17" s="83">
        <v>0.25</v>
      </c>
      <c r="AD17" s="99" t="str">
        <f t="shared" si="81"/>
        <v>Seguimiento e identificación del Recaudo</v>
      </c>
      <c r="AE17" s="89">
        <f>AA17/4</f>
        <v>53806101</v>
      </c>
      <c r="AF17" s="111"/>
      <c r="AG17" s="111"/>
      <c r="AH17" s="54">
        <f t="shared" si="82"/>
        <v>0</v>
      </c>
      <c r="AI17" s="54">
        <f t="shared" si="83"/>
        <v>0</v>
      </c>
      <c r="AJ17" s="54">
        <f t="shared" si="84"/>
        <v>0</v>
      </c>
      <c r="AK17" s="54">
        <f t="shared" si="85"/>
        <v>0</v>
      </c>
      <c r="AL17" s="54"/>
      <c r="AM17" s="83">
        <v>0.25</v>
      </c>
      <c r="AN17" s="99" t="str">
        <f t="shared" si="86"/>
        <v>Seguimiento e identificación del Recaudo</v>
      </c>
      <c r="AO17" s="89">
        <f>AA17/4</f>
        <v>53806101</v>
      </c>
      <c r="AP17" s="111"/>
      <c r="AQ17" s="111"/>
      <c r="AR17" s="54">
        <f t="shared" si="87"/>
        <v>0</v>
      </c>
      <c r="AS17" s="54">
        <f t="shared" si="88"/>
        <v>0</v>
      </c>
      <c r="AT17" s="54">
        <f t="shared" si="89"/>
        <v>0</v>
      </c>
      <c r="AU17" s="54">
        <f t="shared" si="90"/>
        <v>0</v>
      </c>
      <c r="AV17" s="54"/>
      <c r="AW17" s="83">
        <v>0.25</v>
      </c>
      <c r="AX17" s="99" t="str">
        <f t="shared" si="91"/>
        <v>Seguimiento e identificación del Recaudo</v>
      </c>
      <c r="AY17" s="89">
        <f>AA17/4</f>
        <v>53806101</v>
      </c>
      <c r="AZ17" s="56"/>
      <c r="BA17" s="56"/>
      <c r="BB17" s="54">
        <f t="shared" si="92"/>
        <v>0</v>
      </c>
      <c r="BC17" s="54">
        <f t="shared" si="93"/>
        <v>0</v>
      </c>
      <c r="BD17" s="54">
        <f t="shared" si="94"/>
        <v>0</v>
      </c>
      <c r="BE17" s="54">
        <f t="shared" si="95"/>
        <v>0</v>
      </c>
      <c r="BF17" s="54"/>
      <c r="BG17" s="83">
        <v>0.25</v>
      </c>
      <c r="BH17" s="99" t="str">
        <f t="shared" si="96"/>
        <v>Seguimiento e identificación del Recaudo</v>
      </c>
      <c r="BI17" s="89">
        <f>AA17/4</f>
        <v>53806101</v>
      </c>
      <c r="BJ17" s="111"/>
      <c r="BK17" s="111"/>
      <c r="BL17" s="83">
        <f t="shared" si="97"/>
        <v>0</v>
      </c>
      <c r="BM17" s="83">
        <f t="shared" si="98"/>
        <v>0</v>
      </c>
      <c r="BN17" s="83">
        <f t="shared" si="99"/>
        <v>0</v>
      </c>
      <c r="BO17" s="83">
        <f t="shared" si="100"/>
        <v>0</v>
      </c>
      <c r="BP17" s="83"/>
      <c r="BQ17" s="74">
        <f t="shared" si="101"/>
        <v>0</v>
      </c>
      <c r="BR17" s="74">
        <f t="shared" si="102"/>
        <v>0</v>
      </c>
      <c r="BS17" s="74">
        <f t="shared" si="103"/>
        <v>0</v>
      </c>
      <c r="BT17" s="74">
        <f t="shared" si="104"/>
        <v>0</v>
      </c>
      <c r="BU17" s="74">
        <f t="shared" si="105"/>
        <v>0</v>
      </c>
      <c r="BV17" s="74">
        <f t="shared" si="106"/>
        <v>0</v>
      </c>
      <c r="BW17" s="74">
        <f t="shared" si="107"/>
        <v>0</v>
      </c>
      <c r="BX17" s="74">
        <f t="shared" si="108"/>
        <v>0</v>
      </c>
      <c r="BY17" s="113">
        <f t="shared" si="54"/>
        <v>0</v>
      </c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</row>
    <row r="18" spans="1:228" s="75" customFormat="1" ht="63.75" x14ac:dyDescent="0.2">
      <c r="A18" s="104">
        <v>11300</v>
      </c>
      <c r="B18" s="99" t="s">
        <v>2</v>
      </c>
      <c r="C18" s="99" t="s">
        <v>297</v>
      </c>
      <c r="D18" s="101" t="s">
        <v>1048</v>
      </c>
      <c r="E18" s="101" t="s">
        <v>1048</v>
      </c>
      <c r="F18" s="104" t="s">
        <v>62</v>
      </c>
      <c r="G18" s="99" t="s">
        <v>59</v>
      </c>
      <c r="H18" s="99" t="s">
        <v>201</v>
      </c>
      <c r="I18" s="99" t="s">
        <v>201</v>
      </c>
      <c r="J18" s="104" t="s">
        <v>959</v>
      </c>
      <c r="K18" s="99" t="s">
        <v>92</v>
      </c>
      <c r="L18" s="105" t="s">
        <v>51</v>
      </c>
      <c r="M18" s="90">
        <v>1</v>
      </c>
      <c r="N18" s="104" t="s">
        <v>955</v>
      </c>
      <c r="O18" s="99" t="s">
        <v>449</v>
      </c>
      <c r="P18" s="108">
        <v>313146156</v>
      </c>
      <c r="Q18" s="90">
        <v>1</v>
      </c>
      <c r="R18" s="99" t="s">
        <v>17</v>
      </c>
      <c r="S18" s="99" t="s">
        <v>26</v>
      </c>
      <c r="T18" s="99" t="s">
        <v>635</v>
      </c>
      <c r="U18" s="99" t="s">
        <v>638</v>
      </c>
      <c r="V18" s="99" t="s">
        <v>74</v>
      </c>
      <c r="W18" s="99" t="s">
        <v>444</v>
      </c>
      <c r="X18" s="99" t="s">
        <v>201</v>
      </c>
      <c r="Y18" s="90">
        <v>1</v>
      </c>
      <c r="Z18" s="99" t="str">
        <f t="shared" si="80"/>
        <v>Tramitar Ordenes de Giro</v>
      </c>
      <c r="AA18" s="51">
        <f t="shared" si="80"/>
        <v>313146156</v>
      </c>
      <c r="AB18" s="52" t="s">
        <v>46</v>
      </c>
      <c r="AC18" s="83">
        <v>0.25</v>
      </c>
      <c r="AD18" s="99" t="str">
        <f t="shared" si="81"/>
        <v>Tramitar Ordenes de Giro</v>
      </c>
      <c r="AE18" s="89">
        <f t="shared" ref="AE18:AE20" si="109">AA18/4</f>
        <v>78286539</v>
      </c>
      <c r="AF18" s="111"/>
      <c r="AG18" s="111"/>
      <c r="AH18" s="54">
        <f t="shared" si="82"/>
        <v>0</v>
      </c>
      <c r="AI18" s="54">
        <f t="shared" si="83"/>
        <v>0</v>
      </c>
      <c r="AJ18" s="54">
        <f t="shared" si="84"/>
        <v>0</v>
      </c>
      <c r="AK18" s="54">
        <f t="shared" si="85"/>
        <v>0</v>
      </c>
      <c r="AL18" s="54"/>
      <c r="AM18" s="83">
        <v>0.25</v>
      </c>
      <c r="AN18" s="99" t="str">
        <f t="shared" si="86"/>
        <v>Tramitar Ordenes de Giro</v>
      </c>
      <c r="AO18" s="89">
        <f t="shared" ref="AO18:AO20" si="110">AA18/4</f>
        <v>78286539</v>
      </c>
      <c r="AP18" s="111"/>
      <c r="AQ18" s="111"/>
      <c r="AR18" s="54">
        <f t="shared" si="87"/>
        <v>0</v>
      </c>
      <c r="AS18" s="54">
        <f t="shared" si="88"/>
        <v>0</v>
      </c>
      <c r="AT18" s="54">
        <f t="shared" si="89"/>
        <v>0</v>
      </c>
      <c r="AU18" s="54">
        <f t="shared" si="90"/>
        <v>0</v>
      </c>
      <c r="AV18" s="54"/>
      <c r="AW18" s="83">
        <v>0.25</v>
      </c>
      <c r="AX18" s="99" t="str">
        <f t="shared" si="91"/>
        <v>Tramitar Ordenes de Giro</v>
      </c>
      <c r="AY18" s="89">
        <f t="shared" ref="AY18:AY20" si="111">AA18/4</f>
        <v>78286539</v>
      </c>
      <c r="AZ18" s="56"/>
      <c r="BA18" s="56"/>
      <c r="BB18" s="54">
        <f t="shared" si="92"/>
        <v>0</v>
      </c>
      <c r="BC18" s="54">
        <f t="shared" si="93"/>
        <v>0</v>
      </c>
      <c r="BD18" s="54">
        <f t="shared" si="94"/>
        <v>0</v>
      </c>
      <c r="BE18" s="54">
        <f t="shared" si="95"/>
        <v>0</v>
      </c>
      <c r="BF18" s="54"/>
      <c r="BG18" s="83">
        <v>0.25</v>
      </c>
      <c r="BH18" s="99" t="str">
        <f t="shared" si="96"/>
        <v>Tramitar Ordenes de Giro</v>
      </c>
      <c r="BI18" s="89">
        <f t="shared" ref="BI18:BI20" si="112">AA18/4</f>
        <v>78286539</v>
      </c>
      <c r="BJ18" s="111"/>
      <c r="BK18" s="111"/>
      <c r="BL18" s="83">
        <f t="shared" si="97"/>
        <v>0</v>
      </c>
      <c r="BM18" s="83">
        <f t="shared" si="98"/>
        <v>0</v>
      </c>
      <c r="BN18" s="83">
        <f t="shared" si="99"/>
        <v>0</v>
      </c>
      <c r="BO18" s="83">
        <f t="shared" si="100"/>
        <v>0</v>
      </c>
      <c r="BP18" s="83"/>
      <c r="BQ18" s="74">
        <f t="shared" si="101"/>
        <v>0</v>
      </c>
      <c r="BR18" s="74">
        <f t="shared" si="102"/>
        <v>0</v>
      </c>
      <c r="BS18" s="74">
        <f t="shared" si="103"/>
        <v>0</v>
      </c>
      <c r="BT18" s="74">
        <f t="shared" si="104"/>
        <v>0</v>
      </c>
      <c r="BU18" s="74">
        <f t="shared" si="105"/>
        <v>0</v>
      </c>
      <c r="BV18" s="74">
        <f t="shared" si="106"/>
        <v>0</v>
      </c>
      <c r="BW18" s="74">
        <f t="shared" si="107"/>
        <v>0</v>
      </c>
      <c r="BX18" s="74">
        <f t="shared" si="108"/>
        <v>0</v>
      </c>
      <c r="BY18" s="113">
        <f t="shared" si="54"/>
        <v>0</v>
      </c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</row>
    <row r="19" spans="1:228" s="75" customFormat="1" ht="63.75" x14ac:dyDescent="0.2">
      <c r="A19" s="104">
        <v>11300</v>
      </c>
      <c r="B19" s="99" t="s">
        <v>2</v>
      </c>
      <c r="C19" s="99" t="s">
        <v>297</v>
      </c>
      <c r="D19" s="101" t="s">
        <v>1048</v>
      </c>
      <c r="E19" s="101" t="s">
        <v>1048</v>
      </c>
      <c r="F19" s="104" t="s">
        <v>62</v>
      </c>
      <c r="G19" s="99" t="s">
        <v>59</v>
      </c>
      <c r="H19" s="99" t="s">
        <v>201</v>
      </c>
      <c r="I19" s="99" t="s">
        <v>201</v>
      </c>
      <c r="J19" s="104" t="s">
        <v>960</v>
      </c>
      <c r="K19" s="99" t="s">
        <v>447</v>
      </c>
      <c r="L19" s="105" t="s">
        <v>51</v>
      </c>
      <c r="M19" s="90">
        <v>1</v>
      </c>
      <c r="N19" s="104" t="s">
        <v>956</v>
      </c>
      <c r="O19" s="99" t="s">
        <v>448</v>
      </c>
      <c r="P19" s="108">
        <v>48960000</v>
      </c>
      <c r="Q19" s="90">
        <v>1</v>
      </c>
      <c r="R19" s="99" t="s">
        <v>17</v>
      </c>
      <c r="S19" s="99" t="s">
        <v>26</v>
      </c>
      <c r="T19" s="99" t="s">
        <v>635</v>
      </c>
      <c r="U19" s="99" t="s">
        <v>638</v>
      </c>
      <c r="V19" s="99" t="s">
        <v>74</v>
      </c>
      <c r="W19" s="99" t="s">
        <v>160</v>
      </c>
      <c r="X19" s="99" t="s">
        <v>201</v>
      </c>
      <c r="Y19" s="90">
        <v>1</v>
      </c>
      <c r="Z19" s="99" t="str">
        <f t="shared" si="80"/>
        <v>Realizar informes de portafolio</v>
      </c>
      <c r="AA19" s="51">
        <f t="shared" si="80"/>
        <v>48960000</v>
      </c>
      <c r="AB19" s="52" t="s">
        <v>46</v>
      </c>
      <c r="AC19" s="83">
        <v>0.25</v>
      </c>
      <c r="AD19" s="99" t="str">
        <f t="shared" si="81"/>
        <v>Realizar informes de portafolio</v>
      </c>
      <c r="AE19" s="89">
        <f t="shared" si="109"/>
        <v>12240000</v>
      </c>
      <c r="AF19" s="111"/>
      <c r="AG19" s="111"/>
      <c r="AH19" s="54">
        <f t="shared" si="82"/>
        <v>0</v>
      </c>
      <c r="AI19" s="54">
        <f t="shared" si="83"/>
        <v>0</v>
      </c>
      <c r="AJ19" s="54">
        <f t="shared" si="84"/>
        <v>0</v>
      </c>
      <c r="AK19" s="54">
        <f t="shared" si="85"/>
        <v>0</v>
      </c>
      <c r="AL19" s="54"/>
      <c r="AM19" s="83">
        <v>0.25</v>
      </c>
      <c r="AN19" s="99" t="str">
        <f t="shared" si="86"/>
        <v>Realizar informes de portafolio</v>
      </c>
      <c r="AO19" s="89">
        <f t="shared" si="110"/>
        <v>12240000</v>
      </c>
      <c r="AP19" s="111"/>
      <c r="AQ19" s="111"/>
      <c r="AR19" s="54">
        <f t="shared" si="87"/>
        <v>0</v>
      </c>
      <c r="AS19" s="54">
        <f t="shared" si="88"/>
        <v>0</v>
      </c>
      <c r="AT19" s="54">
        <f t="shared" si="89"/>
        <v>0</v>
      </c>
      <c r="AU19" s="54">
        <f t="shared" si="90"/>
        <v>0</v>
      </c>
      <c r="AV19" s="54"/>
      <c r="AW19" s="83">
        <v>0.25</v>
      </c>
      <c r="AX19" s="99" t="str">
        <f t="shared" si="91"/>
        <v>Realizar informes de portafolio</v>
      </c>
      <c r="AY19" s="89">
        <f t="shared" si="111"/>
        <v>12240000</v>
      </c>
      <c r="AZ19" s="56"/>
      <c r="BA19" s="56"/>
      <c r="BB19" s="54">
        <f t="shared" si="92"/>
        <v>0</v>
      </c>
      <c r="BC19" s="54">
        <f t="shared" si="93"/>
        <v>0</v>
      </c>
      <c r="BD19" s="54">
        <f t="shared" si="94"/>
        <v>0</v>
      </c>
      <c r="BE19" s="54">
        <f t="shared" si="95"/>
        <v>0</v>
      </c>
      <c r="BF19" s="54"/>
      <c r="BG19" s="83">
        <v>0.25</v>
      </c>
      <c r="BH19" s="99" t="str">
        <f t="shared" si="96"/>
        <v>Realizar informes de portafolio</v>
      </c>
      <c r="BI19" s="89">
        <f t="shared" si="112"/>
        <v>12240000</v>
      </c>
      <c r="BJ19" s="111"/>
      <c r="BK19" s="111"/>
      <c r="BL19" s="83">
        <f t="shared" si="97"/>
        <v>0</v>
      </c>
      <c r="BM19" s="83">
        <f t="shared" si="98"/>
        <v>0</v>
      </c>
      <c r="BN19" s="83">
        <f t="shared" si="99"/>
        <v>0</v>
      </c>
      <c r="BO19" s="83">
        <f t="shared" si="100"/>
        <v>0</v>
      </c>
      <c r="BP19" s="83"/>
      <c r="BQ19" s="74">
        <f t="shared" si="101"/>
        <v>0</v>
      </c>
      <c r="BR19" s="74">
        <f t="shared" si="102"/>
        <v>0</v>
      </c>
      <c r="BS19" s="74">
        <f t="shared" si="103"/>
        <v>0</v>
      </c>
      <c r="BT19" s="74">
        <f t="shared" si="104"/>
        <v>0</v>
      </c>
      <c r="BU19" s="74">
        <f t="shared" si="105"/>
        <v>0</v>
      </c>
      <c r="BV19" s="74">
        <f t="shared" si="106"/>
        <v>0</v>
      </c>
      <c r="BW19" s="74">
        <f t="shared" si="107"/>
        <v>0</v>
      </c>
      <c r="BX19" s="74">
        <f t="shared" si="108"/>
        <v>0</v>
      </c>
      <c r="BY19" s="113">
        <f t="shared" si="54"/>
        <v>0</v>
      </c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</row>
    <row r="20" spans="1:228" s="73" customFormat="1" ht="63.75" x14ac:dyDescent="0.2">
      <c r="A20" s="104">
        <v>11300</v>
      </c>
      <c r="B20" s="99" t="s">
        <v>2</v>
      </c>
      <c r="C20" s="99" t="s">
        <v>297</v>
      </c>
      <c r="D20" s="101" t="s">
        <v>1048</v>
      </c>
      <c r="E20" s="101" t="s">
        <v>1048</v>
      </c>
      <c r="F20" s="104" t="s">
        <v>62</v>
      </c>
      <c r="G20" s="99" t="s">
        <v>59</v>
      </c>
      <c r="H20" s="99" t="s">
        <v>201</v>
      </c>
      <c r="I20" s="99" t="s">
        <v>201</v>
      </c>
      <c r="J20" s="104" t="s">
        <v>961</v>
      </c>
      <c r="K20" s="99" t="s">
        <v>93</v>
      </c>
      <c r="L20" s="105" t="s">
        <v>52</v>
      </c>
      <c r="M20" s="104">
        <v>4</v>
      </c>
      <c r="N20" s="104" t="s">
        <v>957</v>
      </c>
      <c r="O20" s="99" t="s">
        <v>446</v>
      </c>
      <c r="P20" s="89">
        <v>223720404</v>
      </c>
      <c r="Q20" s="90">
        <v>1</v>
      </c>
      <c r="R20" s="99" t="s">
        <v>18</v>
      </c>
      <c r="S20" s="99" t="s">
        <v>24</v>
      </c>
      <c r="T20" s="99" t="s">
        <v>201</v>
      </c>
      <c r="U20" s="99" t="s">
        <v>639</v>
      </c>
      <c r="V20" s="99" t="s">
        <v>1066</v>
      </c>
      <c r="W20" s="99" t="s">
        <v>445</v>
      </c>
      <c r="X20" s="99" t="s">
        <v>40</v>
      </c>
      <c r="Y20" s="104">
        <v>4</v>
      </c>
      <c r="Z20" s="99" t="str">
        <f t="shared" si="80"/>
        <v>Reportar Estados Financieros</v>
      </c>
      <c r="AA20" s="51">
        <f t="shared" si="80"/>
        <v>223720404</v>
      </c>
      <c r="AB20" s="52" t="s">
        <v>46</v>
      </c>
      <c r="AC20" s="50">
        <v>1</v>
      </c>
      <c r="AD20" s="99" t="str">
        <f t="shared" si="81"/>
        <v>Reportar Estados Financieros</v>
      </c>
      <c r="AE20" s="89">
        <f t="shared" si="109"/>
        <v>55930101</v>
      </c>
      <c r="AF20" s="111"/>
      <c r="AG20" s="111"/>
      <c r="AH20" s="54">
        <f t="shared" si="82"/>
        <v>0</v>
      </c>
      <c r="AI20" s="54">
        <f t="shared" si="83"/>
        <v>0</v>
      </c>
      <c r="AJ20" s="54">
        <f t="shared" si="84"/>
        <v>0</v>
      </c>
      <c r="AK20" s="54">
        <f t="shared" si="85"/>
        <v>0</v>
      </c>
      <c r="AL20" s="54"/>
      <c r="AM20" s="50">
        <v>1</v>
      </c>
      <c r="AN20" s="99" t="str">
        <f t="shared" si="86"/>
        <v>Reportar Estados Financieros</v>
      </c>
      <c r="AO20" s="89">
        <f t="shared" si="110"/>
        <v>55930101</v>
      </c>
      <c r="AP20" s="111"/>
      <c r="AQ20" s="111"/>
      <c r="AR20" s="54">
        <f t="shared" si="87"/>
        <v>0</v>
      </c>
      <c r="AS20" s="54">
        <f t="shared" si="88"/>
        <v>0</v>
      </c>
      <c r="AT20" s="54">
        <f t="shared" si="89"/>
        <v>0</v>
      </c>
      <c r="AU20" s="54">
        <f t="shared" si="90"/>
        <v>0</v>
      </c>
      <c r="AV20" s="54"/>
      <c r="AW20" s="50">
        <v>1</v>
      </c>
      <c r="AX20" s="99" t="str">
        <f t="shared" si="91"/>
        <v>Reportar Estados Financieros</v>
      </c>
      <c r="AY20" s="89">
        <f t="shared" si="111"/>
        <v>55930101</v>
      </c>
      <c r="AZ20" s="56"/>
      <c r="BA20" s="56"/>
      <c r="BB20" s="54">
        <f t="shared" si="92"/>
        <v>0</v>
      </c>
      <c r="BC20" s="54">
        <f t="shared" si="93"/>
        <v>0</v>
      </c>
      <c r="BD20" s="54">
        <f t="shared" si="94"/>
        <v>0</v>
      </c>
      <c r="BE20" s="54">
        <f t="shared" si="95"/>
        <v>0</v>
      </c>
      <c r="BF20" s="54"/>
      <c r="BG20" s="50">
        <v>1</v>
      </c>
      <c r="BH20" s="99" t="str">
        <f t="shared" si="96"/>
        <v>Reportar Estados Financieros</v>
      </c>
      <c r="BI20" s="89">
        <f t="shared" si="112"/>
        <v>55930101</v>
      </c>
      <c r="BJ20" s="111"/>
      <c r="BK20" s="111"/>
      <c r="BL20" s="83">
        <f t="shared" si="97"/>
        <v>0</v>
      </c>
      <c r="BM20" s="83">
        <f t="shared" si="98"/>
        <v>0</v>
      </c>
      <c r="BN20" s="83">
        <f t="shared" si="99"/>
        <v>0</v>
      </c>
      <c r="BO20" s="83">
        <f t="shared" si="100"/>
        <v>0</v>
      </c>
      <c r="BP20" s="83"/>
      <c r="BQ20" s="72">
        <f t="shared" si="101"/>
        <v>0</v>
      </c>
      <c r="BR20" s="72">
        <f t="shared" si="102"/>
        <v>0</v>
      </c>
      <c r="BS20" s="72">
        <f t="shared" si="103"/>
        <v>0</v>
      </c>
      <c r="BT20" s="72">
        <f t="shared" si="104"/>
        <v>0</v>
      </c>
      <c r="BU20" s="72">
        <f t="shared" si="105"/>
        <v>0</v>
      </c>
      <c r="BV20" s="72">
        <f t="shared" si="106"/>
        <v>0</v>
      </c>
      <c r="BW20" s="72">
        <f t="shared" si="107"/>
        <v>0</v>
      </c>
      <c r="BX20" s="72">
        <f t="shared" si="108"/>
        <v>0</v>
      </c>
      <c r="BY20" s="113">
        <f t="shared" si="54"/>
        <v>0</v>
      </c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</row>
    <row r="21" spans="1:228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131"/>
      <c r="M21" s="70"/>
      <c r="N21" s="70"/>
      <c r="O21" s="70"/>
      <c r="P21" s="132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N21" s="133"/>
    </row>
    <row r="22" spans="1:228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131"/>
      <c r="N22" s="134">
        <v>10</v>
      </c>
      <c r="P22" s="135">
        <f>SUM(P9:P20)</f>
        <v>909976656</v>
      </c>
      <c r="BQ22" s="289" t="s">
        <v>182</v>
      </c>
      <c r="BR22" s="290"/>
      <c r="BS22" s="290"/>
      <c r="BT22" s="290"/>
      <c r="BU22" s="290"/>
      <c r="BV22" s="291"/>
    </row>
    <row r="23" spans="1:228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131"/>
      <c r="P23" s="123"/>
      <c r="BQ23" s="293" t="s">
        <v>183</v>
      </c>
      <c r="BR23" s="294"/>
      <c r="BS23" s="295" t="s">
        <v>184</v>
      </c>
      <c r="BT23" s="296"/>
      <c r="BU23" s="296"/>
      <c r="BV23" s="297"/>
    </row>
    <row r="24" spans="1:228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131"/>
      <c r="P24" s="136"/>
      <c r="BQ24" s="298" t="s">
        <v>198</v>
      </c>
      <c r="BR24" s="299"/>
      <c r="BS24" s="295" t="s">
        <v>200</v>
      </c>
      <c r="BT24" s="296"/>
      <c r="BU24" s="296"/>
      <c r="BV24" s="297"/>
    </row>
    <row r="25" spans="1:228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131"/>
      <c r="BQ25" s="300" t="s">
        <v>199</v>
      </c>
      <c r="BR25" s="301"/>
      <c r="BS25" s="295" t="s">
        <v>185</v>
      </c>
      <c r="BT25" s="296"/>
      <c r="BU25" s="296"/>
      <c r="BV25" s="297"/>
    </row>
    <row r="26" spans="1:228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131"/>
      <c r="P26" s="123"/>
      <c r="BQ26" s="302" t="s">
        <v>197</v>
      </c>
      <c r="BR26" s="303"/>
      <c r="BS26" s="295" t="s">
        <v>186</v>
      </c>
      <c r="BT26" s="296"/>
      <c r="BU26" s="296"/>
      <c r="BV26" s="297"/>
    </row>
    <row r="27" spans="1:228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131"/>
      <c r="BQ27" s="304" t="s">
        <v>214</v>
      </c>
      <c r="BR27" s="305"/>
      <c r="BS27" s="295" t="s">
        <v>187</v>
      </c>
      <c r="BT27" s="296"/>
      <c r="BU27" s="296"/>
      <c r="BV27" s="297"/>
    </row>
    <row r="28" spans="1:228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131"/>
      <c r="BQ28" s="306" t="s">
        <v>188</v>
      </c>
      <c r="BR28" s="306"/>
      <c r="BS28" s="307" t="s">
        <v>189</v>
      </c>
      <c r="BT28" s="307"/>
      <c r="BU28" s="307"/>
      <c r="BV28" s="307"/>
    </row>
    <row r="29" spans="1:228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131"/>
    </row>
    <row r="30" spans="1:228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131"/>
    </row>
    <row r="31" spans="1:228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131"/>
    </row>
    <row r="32" spans="1:228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131"/>
    </row>
    <row r="33" spans="1:12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131"/>
    </row>
    <row r="34" spans="1:12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131"/>
    </row>
    <row r="35" spans="1:12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131"/>
    </row>
    <row r="36" spans="1:12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131"/>
    </row>
  </sheetData>
  <autoFilter ref="A8:HT20" xr:uid="{00000000-0009-0000-0000-000003000000}"/>
  <mergeCells count="91">
    <mergeCell ref="BH14:BH15"/>
    <mergeCell ref="BI14:BI15"/>
    <mergeCell ref="AE14:AE15"/>
    <mergeCell ref="AN14:AN15"/>
    <mergeCell ref="AO14:AO15"/>
    <mergeCell ref="AX14:AX15"/>
    <mergeCell ref="AY14:AY15"/>
    <mergeCell ref="P14:P15"/>
    <mergeCell ref="K14:K15"/>
    <mergeCell ref="Z14:Z15"/>
    <mergeCell ref="AA14:AA15"/>
    <mergeCell ref="AD14:AD15"/>
    <mergeCell ref="BQ26:BR26"/>
    <mergeCell ref="BS26:BV26"/>
    <mergeCell ref="BQ27:BR27"/>
    <mergeCell ref="BS27:BV27"/>
    <mergeCell ref="BQ28:BR28"/>
    <mergeCell ref="BS28:BV28"/>
    <mergeCell ref="BQ23:BR23"/>
    <mergeCell ref="BS23:BV23"/>
    <mergeCell ref="BQ24:BR24"/>
    <mergeCell ref="BS24:BV24"/>
    <mergeCell ref="BQ25:BR25"/>
    <mergeCell ref="BS25:BV25"/>
    <mergeCell ref="BQ22:BV22"/>
    <mergeCell ref="G5:R5"/>
    <mergeCell ref="AC7:AL7"/>
    <mergeCell ref="AM7:AV7"/>
    <mergeCell ref="P10:P12"/>
    <mergeCell ref="AA10:AA12"/>
    <mergeCell ref="AE10:AE12"/>
    <mergeCell ref="AO10:AO12"/>
    <mergeCell ref="N10:N12"/>
    <mergeCell ref="N14:N15"/>
    <mergeCell ref="AW7:BF7"/>
    <mergeCell ref="BG7:BP7"/>
    <mergeCell ref="BQ7:BX7"/>
    <mergeCell ref="AY10:AY12"/>
    <mergeCell ref="BI10:BI12"/>
    <mergeCell ref="O14:O15"/>
    <mergeCell ref="A1:B3"/>
    <mergeCell ref="C1:J1"/>
    <mergeCell ref="K1:BT1"/>
    <mergeCell ref="BU1:BX3"/>
    <mergeCell ref="C2:J2"/>
    <mergeCell ref="K2:K3"/>
    <mergeCell ref="L2:BR3"/>
    <mergeCell ref="BS2:BS3"/>
    <mergeCell ref="BT2:BT3"/>
    <mergeCell ref="C3:J3"/>
    <mergeCell ref="Q10:Q12"/>
    <mergeCell ref="Q14:Q15"/>
    <mergeCell ref="R10:R12"/>
    <mergeCell ref="S10:S12"/>
    <mergeCell ref="T10:T12"/>
    <mergeCell ref="X10:X12"/>
    <mergeCell ref="X14:X15"/>
    <mergeCell ref="U10:U12"/>
    <mergeCell ref="V10:V12"/>
    <mergeCell ref="R14:R15"/>
    <mergeCell ref="S14:S15"/>
    <mergeCell ref="T14:T15"/>
    <mergeCell ref="U14:U15"/>
    <mergeCell ref="V14:V15"/>
    <mergeCell ref="D7:E7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AA7:AA8"/>
    <mergeCell ref="AB7:AB8"/>
    <mergeCell ref="V7:V8"/>
    <mergeCell ref="W7:W8"/>
    <mergeCell ref="X7:X8"/>
    <mergeCell ref="Y7:Y8"/>
    <mergeCell ref="Z7:Z8"/>
  </mergeCells>
  <conditionalFormatting sqref="BQ9:BX20">
    <cfRule type="cellIs" dxfId="221" priority="43" operator="equal">
      <formula>#REF!</formula>
    </cfRule>
    <cfRule type="cellIs" dxfId="220" priority="44" operator="greaterThan">
      <formula>1</formula>
    </cfRule>
    <cfRule type="cellIs" dxfId="219" priority="45" operator="equal">
      <formula>100%</formula>
    </cfRule>
    <cfRule type="cellIs" dxfId="218" priority="46" operator="between">
      <formula>80%</formula>
      <formula>99%</formula>
    </cfRule>
    <cfRule type="cellIs" dxfId="217" priority="47" operator="between">
      <formula>0%</formula>
      <formula>79%</formula>
    </cfRule>
  </conditionalFormatting>
  <pageMargins left="0.23622047244094491" right="0.23622047244094491" top="0.74803149606299213" bottom="0.74803149606299213" header="0.31496062992125984" footer="0.31496062992125984"/>
  <pageSetup scale="40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8" operator="containsText" id="{2D6CADB3-2232-44C5-898E-B7816289378D}">
            <xm:f>NOT(ISERROR(SEARCH(#REF!,BQ9)))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BQ9:BX20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300-000000000000}">
          <x14:formula1>
            <xm:f>'TAB. REF. PA'!$X$4:$X$9</xm:f>
          </x14:formula1>
          <xm:sqref>H17:H19 H12:H13 I9:I20</xm:sqref>
        </x14:dataValidation>
        <x14:dataValidation type="list" allowBlank="1" showInputMessage="1" showErrorMessage="1" xr:uid="{00000000-0002-0000-0300-000004000000}">
          <x14:formula1>
            <xm:f>'TAB. REF. PA'!$J$4:$J$6</xm:f>
          </x14:formula1>
          <xm:sqref>T9:T10 T13:T14 T16:T20</xm:sqref>
        </x14:dataValidation>
        <x14:dataValidation type="list" allowBlank="1" showInputMessage="1" showErrorMessage="1" xr:uid="{00000000-0002-0000-0300-000005000000}">
          <x14:formula1>
            <xm:f>'TAB. REF. PA'!$H$4:$H$21</xm:f>
          </x14:formula1>
          <xm:sqref>S9:S10 S13:S14 S16:S20</xm:sqref>
        </x14:dataValidation>
        <x14:dataValidation type="list" allowBlank="1" showInputMessage="1" showErrorMessage="1" xr:uid="{00000000-0002-0000-0300-000006000000}">
          <x14:formula1>
            <xm:f>'TAB. REF. PA'!$F$4:$F$10</xm:f>
          </x14:formula1>
          <xm:sqref>R9:R10 R13:R14 R16:R20</xm:sqref>
        </x14:dataValidation>
        <x14:dataValidation type="list" allowBlank="1" showInputMessage="1" showErrorMessage="1" xr:uid="{00000000-0002-0000-0300-000007000000}">
          <x14:formula1>
            <xm:f>'TAB. REF. PA'!$D$4:$D$9</xm:f>
          </x14:formula1>
          <xm:sqref>G9:G20</xm:sqref>
        </x14:dataValidation>
        <x14:dataValidation type="list" allowBlank="1" showInputMessage="1" showErrorMessage="1" xr:uid="{00000000-0002-0000-0300-000008000000}">
          <x14:formula1>
            <xm:f>'TAB. REF. PA'!$W$3:$W$7</xm:f>
          </x14:formula1>
          <xm:sqref>AB9:AB20</xm:sqref>
        </x14:dataValidation>
        <x14:dataValidation type="list" allowBlank="1" showInputMessage="1" showErrorMessage="1" xr:uid="{00000000-0002-0000-0300-000009000000}">
          <x14:formula1>
            <xm:f>'TAB. REF. PA'!$Y$4:$Y$14</xm:f>
          </x14:formula1>
          <xm:sqref>A9:A20</xm:sqref>
        </x14:dataValidation>
        <x14:dataValidation type="list" allowBlank="1" showInputMessage="1" showErrorMessage="1" xr:uid="{00000000-0002-0000-0300-00000A000000}">
          <x14:formula1>
            <xm:f>'TAB. REF. PA'!$R$4:$R$12</xm:f>
          </x14:formula1>
          <xm:sqref>C9:C20</xm:sqref>
        </x14:dataValidation>
        <x14:dataValidation type="list" allowBlank="1" showInputMessage="1" showErrorMessage="1" xr:uid="{00000000-0002-0000-0300-00000B000000}">
          <x14:formula1>
            <xm:f>'TAB. REF. PA'!$B$4:$B$14</xm:f>
          </x14:formula1>
          <xm:sqref>B9:B20</xm:sqref>
        </x14:dataValidation>
        <x14:dataValidation type="list" allowBlank="1" showInputMessage="1" showErrorMessage="1" xr:uid="{00000000-0002-0000-0300-000003000000}">
          <x14:formula1>
            <xm:f>'TAB. REF. PA'!$L$4:$L$11</xm:f>
          </x14:formula1>
          <xm:sqref>U9:U10 U13:U14 U16:U20</xm:sqref>
        </x14:dataValidation>
        <x14:dataValidation type="list" allowBlank="1" showInputMessage="1" showErrorMessage="1" xr:uid="{00000000-0002-0000-0300-000002000000}">
          <x14:formula1>
            <xm:f>'TAB. REF. PA'!$N$4:$N$28</xm:f>
          </x14:formula1>
          <xm:sqref>V16:V20</xm:sqref>
        </x14:dataValidation>
        <x14:dataValidation type="list" allowBlank="1" showInputMessage="1" showErrorMessage="1" xr:uid="{9A0BEEC7-C688-48E2-B48B-849170C59FF2}">
          <x14:formula1>
            <xm:f>'TAB. REF. PA'!$N$4:$N$33</xm:f>
          </x14:formula1>
          <xm:sqref>V9:V10 V13:V14</xm:sqref>
        </x14:dataValidation>
        <x14:dataValidation type="list" allowBlank="1" showInputMessage="1" showErrorMessage="1" xr:uid="{C28D3A0C-7956-4A84-943D-EEECF69FE110}">
          <x14:formula1>
            <xm:f>'TAB. REF. PA'!$U$4:$U$25</xm:f>
          </x14:formula1>
          <xm:sqref>X9:X10 X13:X14 X16:X20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 filterMode="1"/>
  <dimension ref="A1:DB178"/>
  <sheetViews>
    <sheetView showGridLines="0" zoomScale="90" zoomScaleNormal="90" workbookViewId="0">
      <pane ySplit="8" topLeftCell="A9" activePane="bottomLeft" state="frozen"/>
      <selection activeCell="B1" sqref="B1"/>
      <selection pane="bottomLeft" activeCell="Q9" sqref="Q9"/>
    </sheetView>
  </sheetViews>
  <sheetFormatPr baseColWidth="10" defaultRowHeight="15" x14ac:dyDescent="0.25"/>
  <cols>
    <col min="1" max="1" width="17.85546875" bestFit="1" customWidth="1"/>
    <col min="2" max="2" width="18.28515625" customWidth="1"/>
    <col min="3" max="3" width="16.42578125" hidden="1" customWidth="1"/>
    <col min="4" max="13" width="3.85546875" customWidth="1"/>
    <col min="14" max="14" width="4" customWidth="1"/>
    <col min="15" max="16" width="3.85546875" customWidth="1"/>
    <col min="17" max="17" width="17.85546875" customWidth="1"/>
    <col min="18" max="18" width="21.5703125" customWidth="1"/>
    <col min="19" max="19" width="16.5703125" customWidth="1"/>
    <col min="20" max="20" width="37.5703125" customWidth="1"/>
    <col min="21" max="21" width="18.5703125" customWidth="1"/>
    <col min="22" max="22" width="40.5703125" customWidth="1"/>
    <col min="23" max="23" width="15.7109375" customWidth="1"/>
    <col min="24" max="24" width="33" customWidth="1"/>
    <col min="25" max="25" width="14.140625" style="4" customWidth="1"/>
    <col min="26" max="26" width="13.5703125" customWidth="1"/>
    <col min="27" max="27" width="14.5703125" customWidth="1"/>
    <col min="28" max="28" width="35.42578125" customWidth="1"/>
    <col min="29" max="29" width="26.7109375" customWidth="1"/>
    <col min="30" max="30" width="17.28515625" customWidth="1"/>
    <col min="31" max="31" width="21.42578125" customWidth="1"/>
    <col min="32" max="32" width="23.7109375" customWidth="1"/>
    <col min="33" max="33" width="25.7109375" customWidth="1"/>
    <col min="34" max="34" width="35" customWidth="1"/>
    <col min="35" max="35" width="19.140625" customWidth="1"/>
    <col min="36" max="36" width="31" customWidth="1"/>
    <col min="37" max="37" width="28.28515625" customWidth="1"/>
    <col min="38" max="38" width="14.140625" hidden="1" customWidth="1"/>
    <col min="39" max="39" width="35.7109375" hidden="1" customWidth="1"/>
    <col min="40" max="40" width="27.7109375" hidden="1" customWidth="1"/>
    <col min="41" max="41" width="21.140625" customWidth="1"/>
    <col min="42" max="42" width="13.85546875" style="6" customWidth="1"/>
    <col min="43" max="43" width="35.7109375" style="6" customWidth="1"/>
    <col min="44" max="44" width="27.7109375" style="6" customWidth="1"/>
    <col min="45" max="45" width="13.5703125" style="6" customWidth="1"/>
    <col min="46" max="46" width="27.7109375" style="6" customWidth="1"/>
    <col min="47" max="47" width="11.42578125" style="6" customWidth="1"/>
    <col min="48" max="48" width="15.7109375" style="6" customWidth="1"/>
    <col min="49" max="49" width="11.42578125" style="6" customWidth="1"/>
    <col min="50" max="50" width="15.7109375" style="6" customWidth="1"/>
    <col min="51" max="51" width="50.7109375" style="6" customWidth="1"/>
    <col min="52" max="52" width="13.7109375" style="6" customWidth="1"/>
    <col min="53" max="53" width="35.7109375" style="6" customWidth="1"/>
    <col min="54" max="54" width="27.7109375" style="6" customWidth="1"/>
    <col min="55" max="55" width="17.140625" style="6" customWidth="1"/>
    <col min="56" max="56" width="27.7109375" style="6" customWidth="1"/>
    <col min="57" max="57" width="13.7109375" style="6" customWidth="1"/>
    <col min="58" max="58" width="15.7109375" style="6" customWidth="1"/>
    <col min="59" max="59" width="13.7109375" style="6" customWidth="1"/>
    <col min="60" max="60" width="15.7109375" style="6" customWidth="1"/>
    <col min="61" max="61" width="50.7109375" style="6" customWidth="1"/>
    <col min="62" max="62" width="13.7109375" style="6" customWidth="1"/>
    <col min="63" max="63" width="35.7109375" style="6" customWidth="1"/>
    <col min="64" max="64" width="27.7109375" style="6" customWidth="1"/>
    <col min="65" max="65" width="18" style="6" customWidth="1"/>
    <col min="66" max="66" width="27.7109375" style="6" customWidth="1"/>
    <col min="67" max="67" width="13.7109375" style="6" customWidth="1"/>
    <col min="68" max="68" width="15.7109375" style="6" customWidth="1"/>
    <col min="69" max="69" width="13.7109375" style="6" customWidth="1"/>
    <col min="70" max="70" width="15.7109375" style="6" customWidth="1"/>
    <col min="71" max="71" width="50.7109375" style="6" customWidth="1"/>
    <col min="72" max="72" width="13.7109375" style="6" customWidth="1"/>
    <col min="73" max="73" width="35.7109375" style="6" customWidth="1"/>
    <col min="74" max="74" width="27.7109375" style="6" customWidth="1"/>
    <col min="75" max="75" width="13.7109375" style="6" customWidth="1"/>
    <col min="76" max="76" width="27.7109375" style="6" customWidth="1"/>
    <col min="77" max="77" width="13.7109375" style="6" customWidth="1"/>
    <col min="78" max="78" width="15.7109375" style="6" customWidth="1"/>
    <col min="79" max="79" width="13.7109375" style="6" customWidth="1"/>
    <col min="80" max="80" width="15.7109375" style="6" customWidth="1"/>
    <col min="81" max="81" width="50.7109375" style="6" customWidth="1"/>
    <col min="82" max="82" width="13.7109375" style="6" customWidth="1"/>
    <col min="83" max="83" width="15.7109375" style="6" customWidth="1"/>
    <col min="84" max="84" width="15.42578125" style="6" customWidth="1"/>
    <col min="85" max="85" width="15.7109375" style="6" customWidth="1"/>
    <col min="86" max="86" width="13.7109375" style="6" customWidth="1"/>
    <col min="87" max="87" width="15.7109375" style="6" customWidth="1"/>
    <col min="88" max="88" width="13.7109375" style="6" customWidth="1"/>
    <col min="89" max="89" width="15.7109375" style="6" customWidth="1"/>
    <col min="90" max="90" width="22.5703125" style="6" customWidth="1"/>
    <col min="91" max="94" width="11.42578125" style="6" customWidth="1"/>
    <col min="95" max="95" width="43.85546875" style="6" hidden="1" customWidth="1"/>
    <col min="96" max="96" width="90.28515625" style="6" hidden="1" customWidth="1"/>
    <col min="97" max="97" width="113.85546875" style="6" hidden="1" customWidth="1"/>
    <col min="98" max="98" width="76.7109375" style="6" hidden="1" customWidth="1"/>
    <col min="99" max="99" width="21.85546875" style="6" hidden="1" customWidth="1"/>
    <col min="100" max="100" width="14.42578125" style="6" hidden="1" customWidth="1"/>
    <col min="101" max="101" width="41.85546875" style="6" hidden="1" customWidth="1"/>
    <col min="102" max="102" width="51.85546875" style="6" hidden="1" customWidth="1"/>
    <col min="103" max="103" width="69.85546875" style="6" hidden="1" customWidth="1"/>
    <col min="104" max="104" width="47" style="6" hidden="1" customWidth="1"/>
    <col min="105" max="105" width="33.28515625" style="6" hidden="1" customWidth="1"/>
    <col min="106" max="106" width="36.7109375" style="6" hidden="1" customWidth="1"/>
    <col min="107" max="16384" width="11.42578125" style="6"/>
  </cols>
  <sheetData>
    <row r="1" spans="1:106" ht="22.5" customHeight="1" x14ac:dyDescent="0.25">
      <c r="A1" s="228">
        <v>0</v>
      </c>
      <c r="B1" s="229"/>
      <c r="C1" s="234" t="s">
        <v>216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6"/>
      <c r="X1" s="237" t="s">
        <v>217</v>
      </c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8"/>
      <c r="CH1" s="327"/>
      <c r="CI1" s="328"/>
      <c r="CJ1" s="328"/>
      <c r="CK1" s="328"/>
    </row>
    <row r="2" spans="1:106" ht="24" customHeight="1" x14ac:dyDescent="0.25">
      <c r="A2" s="230"/>
      <c r="B2" s="231"/>
      <c r="C2" s="255" t="s">
        <v>218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7"/>
      <c r="X2" s="258" t="s">
        <v>221</v>
      </c>
      <c r="Y2" s="260" t="s">
        <v>220</v>
      </c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 t="s">
        <v>219</v>
      </c>
      <c r="CG2" s="262">
        <v>2</v>
      </c>
      <c r="CH2" s="329"/>
      <c r="CI2" s="330"/>
      <c r="CJ2" s="330"/>
      <c r="CK2" s="330"/>
    </row>
    <row r="3" spans="1:106" ht="25.5" customHeight="1" thickBot="1" x14ac:dyDescent="0.3">
      <c r="A3" s="232"/>
      <c r="B3" s="233"/>
      <c r="C3" s="264" t="s">
        <v>215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6"/>
      <c r="X3" s="259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261"/>
      <c r="CF3" s="261"/>
      <c r="CG3" s="263"/>
      <c r="CH3" s="331"/>
      <c r="CI3" s="332"/>
      <c r="CJ3" s="332"/>
      <c r="CK3" s="332"/>
      <c r="CQ3" s="94" t="s">
        <v>303</v>
      </c>
      <c r="CR3" s="94" t="s">
        <v>1045</v>
      </c>
      <c r="CS3" s="94" t="s">
        <v>1044</v>
      </c>
      <c r="CT3" s="94" t="s">
        <v>1046</v>
      </c>
      <c r="CU3" s="94" t="s">
        <v>884</v>
      </c>
      <c r="CV3" s="94" t="s">
        <v>1043</v>
      </c>
      <c r="CW3" s="94" t="s">
        <v>1047</v>
      </c>
      <c r="CX3" s="94" t="s">
        <v>1042</v>
      </c>
      <c r="CY3" s="94" t="s">
        <v>298</v>
      </c>
      <c r="CZ3" s="94" t="s">
        <v>1039</v>
      </c>
      <c r="DA3" s="92" t="s">
        <v>1041</v>
      </c>
      <c r="DB3" s="92" t="s">
        <v>1040</v>
      </c>
    </row>
    <row r="4" spans="1:106" ht="15.75" x14ac:dyDescent="0.25">
      <c r="Q4" s="312"/>
      <c r="R4" s="312"/>
      <c r="T4" s="9"/>
      <c r="U4" s="11"/>
      <c r="V4" s="11"/>
      <c r="W4" s="9"/>
      <c r="X4" s="9"/>
      <c r="Y4" s="9"/>
      <c r="Z4" s="9"/>
      <c r="AA4" s="9"/>
      <c r="AB4" s="9"/>
      <c r="AC4" s="9"/>
      <c r="AD4" s="9"/>
      <c r="AE4" s="9"/>
    </row>
    <row r="5" spans="1:106" s="70" customFormat="1" ht="15.75" x14ac:dyDescent="0.25">
      <c r="A5" s="122" t="s">
        <v>313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312"/>
      <c r="R5" s="312"/>
      <c r="S5" s="10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10"/>
      <c r="AG5" s="123"/>
      <c r="AH5" s="10"/>
      <c r="AI5" s="10"/>
      <c r="AJ5" s="10"/>
      <c r="AK5" s="10"/>
      <c r="AL5" s="10"/>
      <c r="AM5" s="10"/>
      <c r="AN5" s="10"/>
      <c r="AO5" s="10"/>
    </row>
    <row r="6" spans="1:106" s="70" customFormat="1" ht="16.5" thickBot="1" x14ac:dyDescent="0.3">
      <c r="A6" s="1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56"/>
      <c r="U6" s="156"/>
      <c r="V6" s="156"/>
      <c r="W6" s="156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10"/>
      <c r="AK6" s="10"/>
      <c r="AL6" s="10"/>
      <c r="AM6" s="10"/>
      <c r="AN6" s="10"/>
      <c r="AO6" s="10"/>
    </row>
    <row r="7" spans="1:106" s="70" customFormat="1" ht="24.75" customHeight="1" thickBot="1" x14ac:dyDescent="0.25">
      <c r="A7" s="310" t="s">
        <v>30</v>
      </c>
      <c r="B7" s="310" t="s">
        <v>31</v>
      </c>
      <c r="C7" s="310" t="s">
        <v>222</v>
      </c>
      <c r="D7" s="313" t="s">
        <v>222</v>
      </c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0" t="s">
        <v>1169</v>
      </c>
      <c r="R7" s="310" t="s">
        <v>1170</v>
      </c>
      <c r="S7" s="310" t="s">
        <v>57</v>
      </c>
      <c r="T7" s="310" t="s">
        <v>224</v>
      </c>
      <c r="U7" s="310" t="s">
        <v>223</v>
      </c>
      <c r="V7" s="310" t="s">
        <v>225</v>
      </c>
      <c r="W7" s="310" t="s">
        <v>32</v>
      </c>
      <c r="X7" s="310" t="s">
        <v>49</v>
      </c>
      <c r="Y7" s="310" t="s">
        <v>35</v>
      </c>
      <c r="Z7" s="310" t="s">
        <v>8</v>
      </c>
      <c r="AA7" s="310" t="s">
        <v>33</v>
      </c>
      <c r="AB7" s="310" t="s">
        <v>50</v>
      </c>
      <c r="AC7" s="310" t="s">
        <v>153</v>
      </c>
      <c r="AD7" s="310" t="s">
        <v>5</v>
      </c>
      <c r="AE7" s="310" t="s">
        <v>37</v>
      </c>
      <c r="AF7" s="310" t="s">
        <v>36</v>
      </c>
      <c r="AG7" s="310" t="s">
        <v>38</v>
      </c>
      <c r="AH7" s="310" t="s">
        <v>1089</v>
      </c>
      <c r="AI7" s="310" t="s">
        <v>6</v>
      </c>
      <c r="AJ7" s="310" t="s">
        <v>0</v>
      </c>
      <c r="AK7" s="310" t="s">
        <v>34</v>
      </c>
      <c r="AL7" s="310" t="s">
        <v>8</v>
      </c>
      <c r="AM7" s="310" t="s">
        <v>191</v>
      </c>
      <c r="AN7" s="310" t="s">
        <v>153</v>
      </c>
      <c r="AO7" s="310" t="s">
        <v>9</v>
      </c>
      <c r="AP7" s="239" t="s">
        <v>193</v>
      </c>
      <c r="AQ7" s="240"/>
      <c r="AR7" s="240"/>
      <c r="AS7" s="240"/>
      <c r="AT7" s="240"/>
      <c r="AU7" s="240"/>
      <c r="AV7" s="240"/>
      <c r="AW7" s="240"/>
      <c r="AX7" s="240"/>
      <c r="AY7" s="241"/>
      <c r="AZ7" s="242" t="s">
        <v>195</v>
      </c>
      <c r="BA7" s="243"/>
      <c r="BB7" s="243"/>
      <c r="BC7" s="243"/>
      <c r="BD7" s="243"/>
      <c r="BE7" s="243"/>
      <c r="BF7" s="243"/>
      <c r="BG7" s="243"/>
      <c r="BH7" s="243"/>
      <c r="BI7" s="244"/>
      <c r="BJ7" s="239" t="s">
        <v>194</v>
      </c>
      <c r="BK7" s="240"/>
      <c r="BL7" s="240"/>
      <c r="BM7" s="240"/>
      <c r="BN7" s="240"/>
      <c r="BO7" s="240"/>
      <c r="BP7" s="240"/>
      <c r="BQ7" s="240"/>
      <c r="BR7" s="240"/>
      <c r="BS7" s="241"/>
      <c r="BT7" s="242" t="s">
        <v>196</v>
      </c>
      <c r="BU7" s="243"/>
      <c r="BV7" s="243"/>
      <c r="BW7" s="243"/>
      <c r="BX7" s="243"/>
      <c r="BY7" s="243"/>
      <c r="BZ7" s="243"/>
      <c r="CA7" s="243"/>
      <c r="CB7" s="243"/>
      <c r="CC7" s="244"/>
      <c r="CD7" s="246" t="s">
        <v>1204</v>
      </c>
      <c r="CE7" s="247"/>
      <c r="CF7" s="247"/>
      <c r="CG7" s="247"/>
      <c r="CH7" s="247"/>
      <c r="CI7" s="247"/>
      <c r="CJ7" s="247"/>
      <c r="CK7" s="248"/>
    </row>
    <row r="8" spans="1:106" s="160" customFormat="1" ht="39.75" customHeight="1" thickBot="1" x14ac:dyDescent="0.25">
      <c r="A8" s="311"/>
      <c r="B8" s="311"/>
      <c r="C8" s="311"/>
      <c r="D8" s="189">
        <v>1</v>
      </c>
      <c r="E8" s="190">
        <v>2</v>
      </c>
      <c r="F8" s="190">
        <v>3</v>
      </c>
      <c r="G8" s="190">
        <v>4</v>
      </c>
      <c r="H8" s="190">
        <v>5</v>
      </c>
      <c r="I8" s="190">
        <v>6</v>
      </c>
      <c r="J8" s="190">
        <v>7</v>
      </c>
      <c r="K8" s="190">
        <v>8</v>
      </c>
      <c r="L8" s="190">
        <v>9</v>
      </c>
      <c r="M8" s="190">
        <v>10</v>
      </c>
      <c r="N8" s="190">
        <v>11</v>
      </c>
      <c r="O8" s="190">
        <v>12</v>
      </c>
      <c r="P8" s="191">
        <v>13</v>
      </c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129" t="s">
        <v>8</v>
      </c>
      <c r="AQ8" s="129" t="s">
        <v>50</v>
      </c>
      <c r="AR8" s="129" t="s">
        <v>153</v>
      </c>
      <c r="AS8" s="129" t="s">
        <v>8</v>
      </c>
      <c r="AT8" s="129" t="s">
        <v>153</v>
      </c>
      <c r="AU8" s="129" t="s">
        <v>7</v>
      </c>
      <c r="AV8" s="129" t="s">
        <v>10</v>
      </c>
      <c r="AW8" s="129" t="s">
        <v>7</v>
      </c>
      <c r="AX8" s="129" t="s">
        <v>10</v>
      </c>
      <c r="AY8" s="129" t="s">
        <v>192</v>
      </c>
      <c r="AZ8" s="126" t="s">
        <v>8</v>
      </c>
      <c r="BA8" s="126" t="s">
        <v>50</v>
      </c>
      <c r="BB8" s="126" t="s">
        <v>153</v>
      </c>
      <c r="BC8" s="126" t="s">
        <v>8</v>
      </c>
      <c r="BD8" s="126" t="s">
        <v>153</v>
      </c>
      <c r="BE8" s="126" t="s">
        <v>7</v>
      </c>
      <c r="BF8" s="126" t="s">
        <v>10</v>
      </c>
      <c r="BG8" s="126" t="s">
        <v>7</v>
      </c>
      <c r="BH8" s="126" t="s">
        <v>10</v>
      </c>
      <c r="BI8" s="126" t="s">
        <v>192</v>
      </c>
      <c r="BJ8" s="129" t="s">
        <v>8</v>
      </c>
      <c r="BK8" s="129" t="s">
        <v>50</v>
      </c>
      <c r="BL8" s="129" t="s">
        <v>153</v>
      </c>
      <c r="BM8" s="129" t="s">
        <v>8</v>
      </c>
      <c r="BN8" s="129" t="s">
        <v>153</v>
      </c>
      <c r="BO8" s="129" t="s">
        <v>7</v>
      </c>
      <c r="BP8" s="129" t="s">
        <v>10</v>
      </c>
      <c r="BQ8" s="129" t="s">
        <v>7</v>
      </c>
      <c r="BR8" s="129" t="s">
        <v>10</v>
      </c>
      <c r="BS8" s="129" t="s">
        <v>192</v>
      </c>
      <c r="BT8" s="126" t="s">
        <v>8</v>
      </c>
      <c r="BU8" s="126" t="s">
        <v>50</v>
      </c>
      <c r="BV8" s="126" t="s">
        <v>153</v>
      </c>
      <c r="BW8" s="126" t="s">
        <v>8</v>
      </c>
      <c r="BX8" s="126" t="s">
        <v>153</v>
      </c>
      <c r="BY8" s="126" t="s">
        <v>7</v>
      </c>
      <c r="BZ8" s="126" t="s">
        <v>10</v>
      </c>
      <c r="CA8" s="126" t="s">
        <v>7</v>
      </c>
      <c r="CB8" s="126" t="s">
        <v>10</v>
      </c>
      <c r="CC8" s="126" t="s">
        <v>192</v>
      </c>
      <c r="CD8" s="130" t="s">
        <v>7</v>
      </c>
      <c r="CE8" s="130" t="s">
        <v>10</v>
      </c>
      <c r="CF8" s="130" t="s">
        <v>7</v>
      </c>
      <c r="CG8" s="130" t="s">
        <v>10</v>
      </c>
      <c r="CH8" s="130" t="s">
        <v>7</v>
      </c>
      <c r="CI8" s="130" t="s">
        <v>10</v>
      </c>
      <c r="CJ8" s="130" t="s">
        <v>7</v>
      </c>
      <c r="CK8" s="130" t="s">
        <v>10</v>
      </c>
      <c r="CQ8" s="142">
        <v>1</v>
      </c>
      <c r="CR8" s="142">
        <v>2</v>
      </c>
      <c r="CS8" s="142">
        <v>3</v>
      </c>
      <c r="CT8" s="142">
        <v>4</v>
      </c>
      <c r="CU8" s="142">
        <v>5</v>
      </c>
      <c r="CV8" s="142">
        <v>6</v>
      </c>
      <c r="CW8" s="142">
        <v>7</v>
      </c>
      <c r="CX8" s="142">
        <v>8</v>
      </c>
      <c r="CY8" s="142">
        <v>9</v>
      </c>
      <c r="CZ8" s="142">
        <v>10</v>
      </c>
      <c r="DA8" s="143">
        <v>11</v>
      </c>
      <c r="DB8" s="143">
        <v>12</v>
      </c>
    </row>
    <row r="9" spans="1:106" s="58" customFormat="1" ht="105.75" customHeight="1" x14ac:dyDescent="0.2">
      <c r="A9" s="162">
        <v>11200</v>
      </c>
      <c r="B9" s="161" t="s">
        <v>1</v>
      </c>
      <c r="C9" s="161" t="s">
        <v>297</v>
      </c>
      <c r="D9" s="161"/>
      <c r="E9" s="161" t="s">
        <v>1048</v>
      </c>
      <c r="F9" s="161" t="s">
        <v>1048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 t="s">
        <v>201</v>
      </c>
      <c r="R9" s="169" t="s">
        <v>201</v>
      </c>
      <c r="S9" s="162" t="s">
        <v>111</v>
      </c>
      <c r="T9" s="161" t="s">
        <v>94</v>
      </c>
      <c r="U9" s="161" t="s">
        <v>201</v>
      </c>
      <c r="V9" s="161" t="s">
        <v>201</v>
      </c>
      <c r="W9" s="162" t="s">
        <v>112</v>
      </c>
      <c r="X9" s="161" t="s">
        <v>413</v>
      </c>
      <c r="Y9" s="164" t="s">
        <v>414</v>
      </c>
      <c r="Z9" s="162">
        <v>1</v>
      </c>
      <c r="AA9" s="162" t="s">
        <v>202</v>
      </c>
      <c r="AB9" s="161" t="s">
        <v>666</v>
      </c>
      <c r="AC9" s="163">
        <f>800000000+41094712</f>
        <v>841094712</v>
      </c>
      <c r="AD9" s="167">
        <v>1</v>
      </c>
      <c r="AE9" s="161" t="s">
        <v>18</v>
      </c>
      <c r="AF9" s="161" t="s">
        <v>24</v>
      </c>
      <c r="AG9" s="161" t="s">
        <v>201</v>
      </c>
      <c r="AH9" s="161" t="s">
        <v>201</v>
      </c>
      <c r="AI9" s="161" t="s">
        <v>81</v>
      </c>
      <c r="AJ9" s="161" t="s">
        <v>415</v>
      </c>
      <c r="AK9" s="161" t="s">
        <v>257</v>
      </c>
      <c r="AL9" s="162">
        <v>1</v>
      </c>
      <c r="AM9" s="161" t="str">
        <f>+AB9</f>
        <v>Diseñar, desarrollar, implementar  y  dar soporte técnico al nuevo portal web e intranet de la ADRES bajo la plataforma Microsoft SharePoint</v>
      </c>
      <c r="AN9" s="166">
        <f>+AC9</f>
        <v>841094712</v>
      </c>
      <c r="AO9" s="186" t="s">
        <v>46</v>
      </c>
      <c r="AP9" s="104">
        <v>0</v>
      </c>
      <c r="AQ9" s="99" t="str">
        <f>+AM9</f>
        <v>Diseñar, desarrollar, implementar  y  dar soporte técnico al nuevo portal web e intranet de la ADRES bajo la plataforma Microsoft SharePoint</v>
      </c>
      <c r="AR9" s="89">
        <v>0</v>
      </c>
      <c r="AS9" s="104"/>
      <c r="AT9" s="104"/>
      <c r="AU9" s="54" t="e">
        <f>+(AS9/AP9)</f>
        <v>#DIV/0!</v>
      </c>
      <c r="AV9" s="54" t="e">
        <f>+(AT9/AR9)</f>
        <v>#DIV/0!</v>
      </c>
      <c r="AW9" s="54">
        <f>+(AS9/AL9)</f>
        <v>0</v>
      </c>
      <c r="AX9" s="54">
        <f>+(AT9/AN9)</f>
        <v>0</v>
      </c>
      <c r="AY9" s="54"/>
      <c r="AZ9" s="104">
        <v>0</v>
      </c>
      <c r="BA9" s="99" t="str">
        <f>+AM9</f>
        <v>Diseñar, desarrollar, implementar  y  dar soporte técnico al nuevo portal web e intranet de la ADRES bajo la plataforma Microsoft SharePoint</v>
      </c>
      <c r="BB9" s="89">
        <f>+AC9/3</f>
        <v>280364904</v>
      </c>
      <c r="BC9" s="56"/>
      <c r="BD9" s="56"/>
      <c r="BE9" s="54" t="e">
        <f>+(BC9/AZ9)</f>
        <v>#DIV/0!</v>
      </c>
      <c r="BF9" s="54">
        <f>+(BD9/BB9)</f>
        <v>0</v>
      </c>
      <c r="BG9" s="54">
        <f>+(BC9+AS9)/AL9</f>
        <v>0</v>
      </c>
      <c r="BH9" s="54">
        <f>+(BD9+AT9)/AN9</f>
        <v>0</v>
      </c>
      <c r="BI9" s="54"/>
      <c r="BJ9" s="104">
        <v>0</v>
      </c>
      <c r="BK9" s="99" t="str">
        <f>+AM9</f>
        <v>Diseñar, desarrollar, implementar  y  dar soporte técnico al nuevo portal web e intranet de la ADRES bajo la plataforma Microsoft SharePoint</v>
      </c>
      <c r="BL9" s="89">
        <f>+AN9/3</f>
        <v>280364904</v>
      </c>
      <c r="BM9" s="104"/>
      <c r="BN9" s="104"/>
      <c r="BO9" s="54" t="e">
        <f>+(BM9/BJ9)</f>
        <v>#DIV/0!</v>
      </c>
      <c r="BP9" s="54">
        <f>+(BN9/BL9)</f>
        <v>0</v>
      </c>
      <c r="BQ9" s="54">
        <f>+(BC9+AS9+BM9)/AL9</f>
        <v>0</v>
      </c>
      <c r="BR9" s="54">
        <f>+(BD9+AT9+BN9)/AN9</f>
        <v>0</v>
      </c>
      <c r="BS9" s="54"/>
      <c r="BT9" s="104">
        <v>1</v>
      </c>
      <c r="BU9" s="99" t="str">
        <f>+AM9</f>
        <v>Diseñar, desarrollar, implementar  y  dar soporte técnico al nuevo portal web e intranet de la ADRES bajo la plataforma Microsoft SharePoint</v>
      </c>
      <c r="BV9" s="89">
        <f>+AN9/3</f>
        <v>280364904</v>
      </c>
      <c r="BW9" s="104"/>
      <c r="BX9" s="104"/>
      <c r="BY9" s="54">
        <f>+(BW9/BT9)</f>
        <v>0</v>
      </c>
      <c r="BZ9" s="54">
        <f>+(BX9/BV9)</f>
        <v>0</v>
      </c>
      <c r="CA9" s="54">
        <f>+(BC9+AS9+BM9+BW9)/AL9</f>
        <v>0</v>
      </c>
      <c r="CB9" s="54">
        <f>+(BD9+AT9+BN9+BX9)/AN9</f>
        <v>0</v>
      </c>
      <c r="CC9" s="54"/>
      <c r="CD9" s="57" t="str">
        <f>IF(AND(AP9=0,AS9=0),"No Prog ni Ejec",IF(AP9=0,CONCATENATE("No Prog, Ejec=  ",AS9),AS9/AP9))</f>
        <v>No Prog ni Ejec</v>
      </c>
      <c r="CE9" s="57" t="str">
        <f>IF(AND(AR9=0,AT9=0),"No Prog ni Ejec",IF(AR9=0,CONCATENATE("No Prog, Ejec=  ",AT9),AT9/AR9))</f>
        <v>No Prog ni Ejec</v>
      </c>
      <c r="CF9" s="57" t="str">
        <f>IF(AND(AZ9=0,BC9=0),"No Prog ni Ejec",IF(AZ9=0,CONCATENATE("No Prog, Ejec=  ",BC9),BC9/AZ9))</f>
        <v>No Prog ni Ejec</v>
      </c>
      <c r="CG9" s="57">
        <f>IF(AND(BB9=0,BD9=0),"No Prog ni Ejec",IF(BB9=0,CONCATENATE("No Prog, Ejec=  ",BD9),BD9/BB9))</f>
        <v>0</v>
      </c>
      <c r="CH9" s="57" t="str">
        <f>IF(AND(BJ9=0,BM9=0),"No Prog ni Ejec",IF(BJ9=0,CONCATENATE("No Prog, Ejec=  ",BM9),BM9/BJ9))</f>
        <v>No Prog ni Ejec</v>
      </c>
      <c r="CI9" s="57">
        <f>IF(AND(BL9=0,BN9=0),"No Prog ni Ejec",IF(BL9=0,CONCATENATE("No Prog, Ejec=  ",BN9),BN9/BL9))</f>
        <v>0</v>
      </c>
      <c r="CJ9" s="57">
        <f>IF(AND(BT9=0,BW9=0),"No Prog ni Ejec",IF(BT9=0,CONCATENATE("No Prog, Ejec=  ",BW9),BW9/BT9))</f>
        <v>0</v>
      </c>
      <c r="CK9" s="57">
        <f>IF(AND(BV9=0,BX9=0),"No Prog ni Ejec",IF(BV9=0,CONCATENATE("No Prog, Ejec=  ",BX9),BX9/BV9))</f>
        <v>0</v>
      </c>
      <c r="CL9" s="113">
        <f>+AC9-AR9-BB9-BL9-BV9</f>
        <v>0</v>
      </c>
      <c r="CV9" s="93">
        <v>6</v>
      </c>
    </row>
    <row r="10" spans="1:106" s="58" customFormat="1" ht="103.5" customHeight="1" x14ac:dyDescent="0.2">
      <c r="A10" s="104">
        <v>11200</v>
      </c>
      <c r="B10" s="99" t="s">
        <v>1</v>
      </c>
      <c r="C10" s="99" t="s">
        <v>297</v>
      </c>
      <c r="D10" s="157"/>
      <c r="E10" s="157" t="s">
        <v>1048</v>
      </c>
      <c r="F10" s="157" t="s">
        <v>1048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69" t="s">
        <v>201</v>
      </c>
      <c r="R10" s="169" t="s">
        <v>201</v>
      </c>
      <c r="S10" s="319" t="s">
        <v>111</v>
      </c>
      <c r="T10" s="99" t="s">
        <v>94</v>
      </c>
      <c r="U10" s="99" t="s">
        <v>201</v>
      </c>
      <c r="V10" s="99" t="s">
        <v>201</v>
      </c>
      <c r="W10" s="104" t="s">
        <v>669</v>
      </c>
      <c r="X10" s="99" t="s">
        <v>416</v>
      </c>
      <c r="Y10" s="105" t="s">
        <v>414</v>
      </c>
      <c r="Z10" s="104">
        <v>12</v>
      </c>
      <c r="AA10" s="319" t="s">
        <v>667</v>
      </c>
      <c r="AB10" s="314" t="s">
        <v>314</v>
      </c>
      <c r="AC10" s="325">
        <v>53164884</v>
      </c>
      <c r="AD10" s="318">
        <v>1</v>
      </c>
      <c r="AE10" s="314" t="s">
        <v>18</v>
      </c>
      <c r="AF10" s="314" t="s">
        <v>24</v>
      </c>
      <c r="AG10" s="314" t="s">
        <v>201</v>
      </c>
      <c r="AH10" s="314" t="s">
        <v>201</v>
      </c>
      <c r="AI10" s="314" t="s">
        <v>1080</v>
      </c>
      <c r="AJ10" s="99" t="s">
        <v>417</v>
      </c>
      <c r="AK10" s="314" t="s">
        <v>201</v>
      </c>
      <c r="AL10" s="50">
        <v>12</v>
      </c>
      <c r="AM10" s="314" t="str">
        <f t="shared" ref="AM10:AN95" si="0">+AB10</f>
        <v>Administrar los contenidos de medios digitales de la ADRES</v>
      </c>
      <c r="AN10" s="315">
        <f t="shared" ref="AN10:AN79" si="1">+AC10</f>
        <v>53164884</v>
      </c>
      <c r="AO10" s="52" t="s">
        <v>46</v>
      </c>
      <c r="AP10" s="50">
        <v>3</v>
      </c>
      <c r="AQ10" s="314" t="str">
        <f>+AM10</f>
        <v>Administrar los contenidos de medios digitales de la ADRES</v>
      </c>
      <c r="AR10" s="316">
        <f>+AN10/4</f>
        <v>13291221</v>
      </c>
      <c r="AS10" s="50"/>
      <c r="AT10" s="319"/>
      <c r="AU10" s="54">
        <f>+(AS10/AP10)</f>
        <v>0</v>
      </c>
      <c r="AV10" s="317">
        <f>+(AT10/AR10)</f>
        <v>0</v>
      </c>
      <c r="AW10" s="54">
        <f t="shared" ref="AW10:AW78" si="2">+(AS10/AL10)</f>
        <v>0</v>
      </c>
      <c r="AX10" s="317">
        <f t="shared" ref="AX10:AX78" si="3">+(AT10/AN10)</f>
        <v>0</v>
      </c>
      <c r="AY10" s="55"/>
      <c r="AZ10" s="50">
        <v>3</v>
      </c>
      <c r="BA10" s="314" t="str">
        <f t="shared" ref="BA10:BA78" si="4">+AM10</f>
        <v>Administrar los contenidos de medios digitales de la ADRES</v>
      </c>
      <c r="BB10" s="316">
        <f>+AN10/4</f>
        <v>13291221</v>
      </c>
      <c r="BC10" s="56"/>
      <c r="BD10" s="53"/>
      <c r="BE10" s="54">
        <f>+(BC10/AZ10)</f>
        <v>0</v>
      </c>
      <c r="BF10" s="317">
        <f t="shared" ref="BF10:BF78" si="5">+(BD10/BB10)</f>
        <v>0</v>
      </c>
      <c r="BG10" s="54">
        <f t="shared" ref="BG10:BG78" si="6">+(BC10+AS10)/AL10</f>
        <v>0</v>
      </c>
      <c r="BH10" s="317">
        <f t="shared" ref="BH10:BH78" si="7">+(BD10+AT10)/AN10</f>
        <v>0</v>
      </c>
      <c r="BI10" s="55"/>
      <c r="BJ10" s="50">
        <v>3</v>
      </c>
      <c r="BK10" s="314" t="str">
        <f t="shared" ref="BK10:BK78" si="8">+AM10</f>
        <v>Administrar los contenidos de medios digitales de la ADRES</v>
      </c>
      <c r="BL10" s="316">
        <f>+AN10/4</f>
        <v>13291221</v>
      </c>
      <c r="BM10" s="104"/>
      <c r="BN10" s="319"/>
      <c r="BO10" s="54">
        <f>+(BM10/BJ10)</f>
        <v>0</v>
      </c>
      <c r="BP10" s="317">
        <f>+(BN10/BL10)</f>
        <v>0</v>
      </c>
      <c r="BQ10" s="54">
        <f>+(BC10+AS10+BM10)/AL10</f>
        <v>0</v>
      </c>
      <c r="BR10" s="317">
        <f>+(BD10+AT10+BN10)/AN10</f>
        <v>0</v>
      </c>
      <c r="BS10" s="55"/>
      <c r="BT10" s="50">
        <v>3</v>
      </c>
      <c r="BU10" s="314" t="str">
        <f t="shared" ref="BU10:BU78" si="9">+AM10</f>
        <v>Administrar los contenidos de medios digitales de la ADRES</v>
      </c>
      <c r="BV10" s="316">
        <f>+AN10/4</f>
        <v>13291221</v>
      </c>
      <c r="BW10" s="104"/>
      <c r="BX10" s="319"/>
      <c r="BY10" s="54">
        <f t="shared" ref="BY10" si="10">+(BW10/BT10)</f>
        <v>0</v>
      </c>
      <c r="BZ10" s="317">
        <f t="shared" ref="BZ10" si="11">+(BX10/BV10)</f>
        <v>0</v>
      </c>
      <c r="CA10" s="54">
        <f>+(BC10+AS10+BM10+BW10)/AL10</f>
        <v>0</v>
      </c>
      <c r="CB10" s="317">
        <f>+(BD10+AT10+BN10+BX10)/AN10</f>
        <v>0</v>
      </c>
      <c r="CC10" s="55"/>
      <c r="CD10" s="57">
        <f t="shared" ref="CD10:CD78" si="12">IF(AND(AP10=0,AS10=0),"No Prog ni Ejec",IF(AP10=0,CONCATENATE("No Prog, Ejec=  ",AS10),AS10/AP10))</f>
        <v>0</v>
      </c>
      <c r="CE10" s="321">
        <f t="shared" ref="CE10:CE78" si="13">IF(AND(AR10=0,AT10=0),"No Prog ni Ejec",IF(AR10=0,CONCATENATE("No Prog, Ejec=  ",AT10),AT10/AR10))</f>
        <v>0</v>
      </c>
      <c r="CF10" s="57">
        <f t="shared" ref="CF10:CF78" si="14">IF(AND(AZ10=0,BC10=0),"No Prog ni Ejec",IF(AZ10=0,CONCATENATE("No Prog, Ejec=  ",BC10),BC10/AZ10))</f>
        <v>0</v>
      </c>
      <c r="CG10" s="321">
        <f t="shared" ref="CG10:CG78" si="15">IF(AND(BB10=0,BD10=0),"No Prog ni Ejec",IF(BB10=0,CONCATENATE("No Prog, Ejec=  ",BD10),BD10/BB10))</f>
        <v>0</v>
      </c>
      <c r="CH10" s="57">
        <f>IF(AND(BJ10=0,BM10=0),"No Prog ni Ejec",IF(BJ10=0,CONCATENATE("No Prog, Ejec=  ",BM10),BM10/BJ10))</f>
        <v>0</v>
      </c>
      <c r="CI10" s="321">
        <f>IF(AND(BL10=0,BN10=0),"No Prog ni Ejec",IF(BL10=0,CONCATENATE("No Prog, Ejec=  ",BN10),BN10/BL10))</f>
        <v>0</v>
      </c>
      <c r="CJ10" s="57">
        <f t="shared" ref="CJ10:CJ78" si="16">IF(AND(BT10=0,BW10=0),"No Prog ni Ejec",IF(BT10=0,CONCATENATE("No Prog, Ejec=  ",BW10),BW10/BT10))</f>
        <v>0</v>
      </c>
      <c r="CK10" s="321">
        <f t="shared" ref="CK10:CK78" si="17">IF(AND(BV10=0,BX10=0),"No Prog ni Ejec",IF(BV10=0,CONCATENATE("No Prog, Ejec=  ",BX10),BX10/BV10))</f>
        <v>0</v>
      </c>
      <c r="CL10" s="113">
        <f t="shared" ref="CL10:CL73" si="18">+AC10-AR10-BB10-BL10-BV10</f>
        <v>0</v>
      </c>
      <c r="CV10" s="93">
        <v>6</v>
      </c>
    </row>
    <row r="11" spans="1:106" s="58" customFormat="1" ht="89.25" customHeight="1" x14ac:dyDescent="0.2">
      <c r="A11" s="319">
        <v>11200</v>
      </c>
      <c r="B11" s="314" t="s">
        <v>1</v>
      </c>
      <c r="C11" s="314" t="s">
        <v>297</v>
      </c>
      <c r="D11" s="157"/>
      <c r="E11" s="157" t="s">
        <v>1048</v>
      </c>
      <c r="F11" s="157" t="s">
        <v>1048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69" t="s">
        <v>201</v>
      </c>
      <c r="R11" s="169" t="s">
        <v>201</v>
      </c>
      <c r="S11" s="319"/>
      <c r="T11" s="314" t="s">
        <v>94</v>
      </c>
      <c r="U11" s="314" t="s">
        <v>201</v>
      </c>
      <c r="V11" s="314" t="s">
        <v>201</v>
      </c>
      <c r="W11" s="104" t="s">
        <v>978</v>
      </c>
      <c r="X11" s="314" t="s">
        <v>418</v>
      </c>
      <c r="Y11" s="105" t="s">
        <v>51</v>
      </c>
      <c r="Z11" s="90">
        <v>1</v>
      </c>
      <c r="AA11" s="319"/>
      <c r="AB11" s="314"/>
      <c r="AC11" s="325"/>
      <c r="AD11" s="318"/>
      <c r="AE11" s="314"/>
      <c r="AF11" s="314"/>
      <c r="AG11" s="314"/>
      <c r="AH11" s="314"/>
      <c r="AI11" s="314"/>
      <c r="AJ11" s="99" t="s">
        <v>210</v>
      </c>
      <c r="AK11" s="314"/>
      <c r="AL11" s="90">
        <v>1</v>
      </c>
      <c r="AM11" s="314"/>
      <c r="AN11" s="315"/>
      <c r="AO11" s="52" t="s">
        <v>46</v>
      </c>
      <c r="AP11" s="90">
        <v>0.25</v>
      </c>
      <c r="AQ11" s="314"/>
      <c r="AR11" s="316"/>
      <c r="AS11" s="104"/>
      <c r="AT11" s="319"/>
      <c r="AU11" s="54">
        <f t="shared" ref="AU11:AU78" si="19">+(AS11/AP11)</f>
        <v>0</v>
      </c>
      <c r="AV11" s="317"/>
      <c r="AW11" s="54">
        <f t="shared" si="2"/>
        <v>0</v>
      </c>
      <c r="AX11" s="317"/>
      <c r="AY11" s="54"/>
      <c r="AZ11" s="90">
        <v>0.25</v>
      </c>
      <c r="BA11" s="314"/>
      <c r="BB11" s="316"/>
      <c r="BC11" s="56"/>
      <c r="BD11" s="53"/>
      <c r="BE11" s="54">
        <f t="shared" ref="BE11:BE78" si="20">+(BC11/AZ11)</f>
        <v>0</v>
      </c>
      <c r="BF11" s="317"/>
      <c r="BG11" s="54">
        <f t="shared" si="6"/>
        <v>0</v>
      </c>
      <c r="BH11" s="317"/>
      <c r="BI11" s="54"/>
      <c r="BJ11" s="90">
        <v>0.25</v>
      </c>
      <c r="BK11" s="314"/>
      <c r="BL11" s="316"/>
      <c r="BM11" s="104"/>
      <c r="BN11" s="319"/>
      <c r="BO11" s="54">
        <f t="shared" ref="BO11:BO78" si="21">+(BM11/BJ11)</f>
        <v>0</v>
      </c>
      <c r="BP11" s="317"/>
      <c r="BQ11" s="54">
        <f t="shared" ref="BQ11:BQ78" si="22">+(BC11+AS11+BM11)/AL11</f>
        <v>0</v>
      </c>
      <c r="BR11" s="317"/>
      <c r="BS11" s="54"/>
      <c r="BT11" s="90">
        <v>0.25</v>
      </c>
      <c r="BU11" s="314"/>
      <c r="BV11" s="316"/>
      <c r="BW11" s="104"/>
      <c r="BX11" s="319"/>
      <c r="BY11" s="83">
        <f t="shared" ref="BY11:BY78" si="23">+(BW11/BT11)</f>
        <v>0</v>
      </c>
      <c r="BZ11" s="317"/>
      <c r="CA11" s="83">
        <f t="shared" ref="CA11:CA78" si="24">+(BC11+AS11+BM11+BW11)/AL11</f>
        <v>0</v>
      </c>
      <c r="CB11" s="317"/>
      <c r="CC11" s="83"/>
      <c r="CD11" s="57">
        <f t="shared" si="12"/>
        <v>0</v>
      </c>
      <c r="CE11" s="321"/>
      <c r="CF11" s="57">
        <f t="shared" si="14"/>
        <v>0</v>
      </c>
      <c r="CG11" s="321"/>
      <c r="CH11" s="57">
        <f t="shared" ref="CH11:CH78" si="25">IF(AND(BJ11=0,BM11=0),"No Prog ni Ejec",IF(BJ11=0,CONCATENATE("No Prog, Ejec=  ",BM11),BM11/BJ11))</f>
        <v>0</v>
      </c>
      <c r="CI11" s="321"/>
      <c r="CJ11" s="57">
        <f t="shared" si="16"/>
        <v>0</v>
      </c>
      <c r="CK11" s="321"/>
      <c r="CL11" s="113">
        <f t="shared" si="18"/>
        <v>0</v>
      </c>
      <c r="CV11" s="93">
        <v>6</v>
      </c>
    </row>
    <row r="12" spans="1:106" s="58" customFormat="1" ht="89.25" customHeight="1" x14ac:dyDescent="0.2">
      <c r="A12" s="319"/>
      <c r="B12" s="314"/>
      <c r="C12" s="314"/>
      <c r="D12" s="157"/>
      <c r="E12" s="157" t="s">
        <v>1048</v>
      </c>
      <c r="F12" s="157" t="s">
        <v>1048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69" t="s">
        <v>201</v>
      </c>
      <c r="R12" s="169" t="s">
        <v>201</v>
      </c>
      <c r="S12" s="319"/>
      <c r="T12" s="314"/>
      <c r="U12" s="314"/>
      <c r="V12" s="314"/>
      <c r="W12" s="104" t="s">
        <v>979</v>
      </c>
      <c r="X12" s="314"/>
      <c r="Y12" s="105" t="s">
        <v>51</v>
      </c>
      <c r="Z12" s="90">
        <v>0.12</v>
      </c>
      <c r="AA12" s="319"/>
      <c r="AB12" s="314"/>
      <c r="AC12" s="325"/>
      <c r="AD12" s="318"/>
      <c r="AE12" s="314"/>
      <c r="AF12" s="314"/>
      <c r="AG12" s="314"/>
      <c r="AH12" s="314"/>
      <c r="AI12" s="314"/>
      <c r="AJ12" s="99" t="s">
        <v>294</v>
      </c>
      <c r="AK12" s="314"/>
      <c r="AL12" s="90">
        <v>0.12</v>
      </c>
      <c r="AM12" s="314"/>
      <c r="AN12" s="315"/>
      <c r="AO12" s="52" t="s">
        <v>46</v>
      </c>
      <c r="AP12" s="90">
        <v>0.03</v>
      </c>
      <c r="AQ12" s="314"/>
      <c r="AR12" s="316"/>
      <c r="AS12" s="104"/>
      <c r="AT12" s="319"/>
      <c r="AU12" s="54"/>
      <c r="AV12" s="317"/>
      <c r="AW12" s="54"/>
      <c r="AX12" s="317"/>
      <c r="AY12" s="54"/>
      <c r="AZ12" s="90">
        <v>0.03</v>
      </c>
      <c r="BA12" s="314"/>
      <c r="BB12" s="316"/>
      <c r="BC12" s="56"/>
      <c r="BD12" s="53"/>
      <c r="BE12" s="54"/>
      <c r="BF12" s="317"/>
      <c r="BG12" s="54"/>
      <c r="BH12" s="317"/>
      <c r="BI12" s="54"/>
      <c r="BJ12" s="90">
        <v>0.03</v>
      </c>
      <c r="BK12" s="314"/>
      <c r="BL12" s="316"/>
      <c r="BM12" s="104"/>
      <c r="BN12" s="319"/>
      <c r="BO12" s="54"/>
      <c r="BP12" s="317"/>
      <c r="BQ12" s="54"/>
      <c r="BR12" s="317"/>
      <c r="BS12" s="54"/>
      <c r="BT12" s="90">
        <v>0.03</v>
      </c>
      <c r="BU12" s="314"/>
      <c r="BV12" s="316"/>
      <c r="BW12" s="104"/>
      <c r="BX12" s="319"/>
      <c r="BY12" s="83"/>
      <c r="BZ12" s="317"/>
      <c r="CA12" s="83"/>
      <c r="CB12" s="317"/>
      <c r="CC12" s="83"/>
      <c r="CD12" s="57"/>
      <c r="CE12" s="321"/>
      <c r="CF12" s="57"/>
      <c r="CG12" s="321"/>
      <c r="CH12" s="57"/>
      <c r="CI12" s="321"/>
      <c r="CJ12" s="57"/>
      <c r="CK12" s="321"/>
      <c r="CL12" s="113">
        <f t="shared" si="18"/>
        <v>0</v>
      </c>
    </row>
    <row r="13" spans="1:106" s="58" customFormat="1" ht="45" customHeight="1" x14ac:dyDescent="0.2">
      <c r="A13" s="319"/>
      <c r="B13" s="314"/>
      <c r="C13" s="314"/>
      <c r="D13" s="157"/>
      <c r="E13" s="157" t="s">
        <v>1048</v>
      </c>
      <c r="F13" s="157" t="s">
        <v>1048</v>
      </c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69" t="s">
        <v>201</v>
      </c>
      <c r="R13" s="169" t="s">
        <v>201</v>
      </c>
      <c r="S13" s="319"/>
      <c r="T13" s="314"/>
      <c r="U13" s="314"/>
      <c r="V13" s="314"/>
      <c r="W13" s="104" t="s">
        <v>980</v>
      </c>
      <c r="X13" s="314"/>
      <c r="Y13" s="105" t="s">
        <v>359</v>
      </c>
      <c r="Z13" s="49">
        <v>12</v>
      </c>
      <c r="AA13" s="319"/>
      <c r="AB13" s="314"/>
      <c r="AC13" s="325"/>
      <c r="AD13" s="318"/>
      <c r="AE13" s="314"/>
      <c r="AF13" s="314"/>
      <c r="AG13" s="314"/>
      <c r="AH13" s="314"/>
      <c r="AI13" s="314"/>
      <c r="AJ13" s="99" t="s">
        <v>293</v>
      </c>
      <c r="AK13" s="314"/>
      <c r="AL13" s="49">
        <v>12</v>
      </c>
      <c r="AM13" s="314"/>
      <c r="AN13" s="315"/>
      <c r="AO13" s="52" t="s">
        <v>46</v>
      </c>
      <c r="AP13" s="49">
        <v>3</v>
      </c>
      <c r="AQ13" s="314"/>
      <c r="AR13" s="316"/>
      <c r="AS13" s="104"/>
      <c r="AT13" s="319"/>
      <c r="AU13" s="54"/>
      <c r="AV13" s="317"/>
      <c r="AW13" s="54"/>
      <c r="AX13" s="317"/>
      <c r="AY13" s="54"/>
      <c r="AZ13" s="49">
        <v>3</v>
      </c>
      <c r="BA13" s="314"/>
      <c r="BB13" s="316"/>
      <c r="BC13" s="56"/>
      <c r="BD13" s="53"/>
      <c r="BE13" s="54"/>
      <c r="BF13" s="317"/>
      <c r="BG13" s="54"/>
      <c r="BH13" s="317"/>
      <c r="BI13" s="54"/>
      <c r="BJ13" s="49">
        <v>3</v>
      </c>
      <c r="BK13" s="314"/>
      <c r="BL13" s="316"/>
      <c r="BM13" s="104"/>
      <c r="BN13" s="319"/>
      <c r="BO13" s="54"/>
      <c r="BP13" s="317"/>
      <c r="BQ13" s="54"/>
      <c r="BR13" s="317"/>
      <c r="BS13" s="54"/>
      <c r="BT13" s="49">
        <v>3</v>
      </c>
      <c r="BU13" s="314"/>
      <c r="BV13" s="316"/>
      <c r="BW13" s="104"/>
      <c r="BX13" s="319"/>
      <c r="BY13" s="83"/>
      <c r="BZ13" s="317"/>
      <c r="CA13" s="83"/>
      <c r="CB13" s="317"/>
      <c r="CC13" s="83"/>
      <c r="CD13" s="57"/>
      <c r="CE13" s="321"/>
      <c r="CF13" s="57"/>
      <c r="CG13" s="321"/>
      <c r="CH13" s="57"/>
      <c r="CI13" s="321"/>
      <c r="CJ13" s="57"/>
      <c r="CK13" s="321"/>
      <c r="CL13" s="113">
        <f t="shared" si="18"/>
        <v>0</v>
      </c>
    </row>
    <row r="14" spans="1:106" s="58" customFormat="1" ht="107.25" hidden="1" customHeight="1" x14ac:dyDescent="0.2">
      <c r="A14" s="104">
        <v>11200</v>
      </c>
      <c r="B14" s="99" t="s">
        <v>1</v>
      </c>
      <c r="C14" s="99" t="s">
        <v>303</v>
      </c>
      <c r="D14" s="157" t="s">
        <v>1048</v>
      </c>
      <c r="E14" s="157"/>
      <c r="F14" s="157" t="s">
        <v>1048</v>
      </c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 t="s">
        <v>1173</v>
      </c>
      <c r="R14" s="157" t="s">
        <v>1176</v>
      </c>
      <c r="S14" s="104" t="s">
        <v>111</v>
      </c>
      <c r="T14" s="99" t="s">
        <v>94</v>
      </c>
      <c r="U14" s="99" t="s">
        <v>201</v>
      </c>
      <c r="V14" s="99" t="s">
        <v>201</v>
      </c>
      <c r="W14" s="104" t="s">
        <v>671</v>
      </c>
      <c r="X14" s="99" t="s">
        <v>674</v>
      </c>
      <c r="Y14" s="105" t="s">
        <v>359</v>
      </c>
      <c r="Z14" s="49">
        <v>1</v>
      </c>
      <c r="AA14" s="104" t="s">
        <v>670</v>
      </c>
      <c r="AB14" s="99" t="s">
        <v>672</v>
      </c>
      <c r="AC14" s="85">
        <v>11000000</v>
      </c>
      <c r="AD14" s="90">
        <v>1</v>
      </c>
      <c r="AE14" s="99" t="s">
        <v>18</v>
      </c>
      <c r="AF14" s="99" t="s">
        <v>24</v>
      </c>
      <c r="AG14" s="99" t="s">
        <v>634</v>
      </c>
      <c r="AH14" s="99" t="s">
        <v>636</v>
      </c>
      <c r="AI14" s="99" t="s">
        <v>1080</v>
      </c>
      <c r="AJ14" s="99" t="s">
        <v>419</v>
      </c>
      <c r="AK14" s="99" t="s">
        <v>40</v>
      </c>
      <c r="AL14" s="49">
        <v>1</v>
      </c>
      <c r="AM14" s="99" t="str">
        <f t="shared" si="0"/>
        <v>Realizar piezas audiovisuales para la audiencia pública de rendición de cuentas de la ADRES, así como su cubrimiento y transmisión de video en línea</v>
      </c>
      <c r="AN14" s="51">
        <f t="shared" si="1"/>
        <v>11000000</v>
      </c>
      <c r="AO14" s="52" t="s">
        <v>46</v>
      </c>
      <c r="AP14" s="49">
        <v>0</v>
      </c>
      <c r="AQ14" s="99" t="str">
        <f t="shared" ref="AQ14:AQ78" si="26">+AM14</f>
        <v>Realizar piezas audiovisuales para la audiencia pública de rendición de cuentas de la ADRES, así como su cubrimiento y transmisión de video en línea</v>
      </c>
      <c r="AR14" s="89">
        <v>0</v>
      </c>
      <c r="AS14" s="104"/>
      <c r="AT14" s="104"/>
      <c r="AU14" s="54" t="e">
        <f t="shared" si="19"/>
        <v>#DIV/0!</v>
      </c>
      <c r="AV14" s="54" t="e">
        <f t="shared" ref="AV14:AV78" si="27">+(AT14/AR14)</f>
        <v>#DIV/0!</v>
      </c>
      <c r="AW14" s="54">
        <f t="shared" si="2"/>
        <v>0</v>
      </c>
      <c r="AX14" s="54">
        <f t="shared" si="3"/>
        <v>0</v>
      </c>
      <c r="AY14" s="54"/>
      <c r="AZ14" s="49">
        <v>0</v>
      </c>
      <c r="BA14" s="99" t="str">
        <f t="shared" si="4"/>
        <v>Realizar piezas audiovisuales para la audiencia pública de rendición de cuentas de la ADRES, así como su cubrimiento y transmisión de video en línea</v>
      </c>
      <c r="BB14" s="89">
        <v>0</v>
      </c>
      <c r="BC14" s="56"/>
      <c r="BD14" s="56"/>
      <c r="BE14" s="54" t="e">
        <f t="shared" si="20"/>
        <v>#DIV/0!</v>
      </c>
      <c r="BF14" s="54" t="e">
        <f t="shared" si="5"/>
        <v>#DIV/0!</v>
      </c>
      <c r="BG14" s="54">
        <f t="shared" si="6"/>
        <v>0</v>
      </c>
      <c r="BH14" s="54">
        <f t="shared" si="7"/>
        <v>0</v>
      </c>
      <c r="BI14" s="54"/>
      <c r="BJ14" s="49">
        <v>1</v>
      </c>
      <c r="BK14" s="99" t="str">
        <f t="shared" si="8"/>
        <v>Realizar piezas audiovisuales para la audiencia pública de rendición de cuentas de la ADRES, así como su cubrimiento y transmisión de video en línea</v>
      </c>
      <c r="BL14" s="89">
        <f>+AN14</f>
        <v>11000000</v>
      </c>
      <c r="BM14" s="104"/>
      <c r="BN14" s="104"/>
      <c r="BO14" s="54">
        <f t="shared" si="21"/>
        <v>0</v>
      </c>
      <c r="BP14" s="54">
        <f t="shared" ref="BP14:BP78" si="28">+(BN14/BL14)</f>
        <v>0</v>
      </c>
      <c r="BQ14" s="54">
        <f t="shared" si="22"/>
        <v>0</v>
      </c>
      <c r="BR14" s="54">
        <f t="shared" ref="BR14:BR78" si="29">+(BD14+AT14+BN14)/AN14</f>
        <v>0</v>
      </c>
      <c r="BS14" s="54"/>
      <c r="BT14" s="49">
        <v>0</v>
      </c>
      <c r="BU14" s="99" t="str">
        <f t="shared" si="9"/>
        <v>Realizar piezas audiovisuales para la audiencia pública de rendición de cuentas de la ADRES, así como su cubrimiento y transmisión de video en línea</v>
      </c>
      <c r="BV14" s="89">
        <v>0</v>
      </c>
      <c r="BW14" s="104"/>
      <c r="BX14" s="104"/>
      <c r="BY14" s="83" t="e">
        <f t="shared" si="23"/>
        <v>#DIV/0!</v>
      </c>
      <c r="BZ14" s="83" t="e">
        <f t="shared" ref="BZ14:BZ78" si="30">+(BX14/BV14)</f>
        <v>#DIV/0!</v>
      </c>
      <c r="CA14" s="83">
        <f t="shared" si="24"/>
        <v>0</v>
      </c>
      <c r="CB14" s="83">
        <f t="shared" ref="CB14:CB78" si="31">+(BD14+AT14+BN14+BX14)/AN14</f>
        <v>0</v>
      </c>
      <c r="CC14" s="83"/>
      <c r="CD14" s="57" t="str">
        <f t="shared" si="12"/>
        <v>No Prog ni Ejec</v>
      </c>
      <c r="CE14" s="57" t="str">
        <f t="shared" si="13"/>
        <v>No Prog ni Ejec</v>
      </c>
      <c r="CF14" s="57" t="str">
        <f t="shared" si="14"/>
        <v>No Prog ni Ejec</v>
      </c>
      <c r="CG14" s="57" t="str">
        <f t="shared" si="15"/>
        <v>No Prog ni Ejec</v>
      </c>
      <c r="CH14" s="57">
        <f t="shared" si="25"/>
        <v>0</v>
      </c>
      <c r="CI14" s="57">
        <f t="shared" ref="CI14:CI78" si="32">IF(AND(BL14=0,BN14=0),"No Prog ni Ejec",IF(BL14=0,CONCATENATE("No Prog, Ejec=  ",BN14),BN14/BL14))</f>
        <v>0</v>
      </c>
      <c r="CJ14" s="57" t="str">
        <f t="shared" si="16"/>
        <v>No Prog ni Ejec</v>
      </c>
      <c r="CK14" s="57" t="str">
        <f t="shared" si="17"/>
        <v>No Prog ni Ejec</v>
      </c>
      <c r="CL14" s="113">
        <f t="shared" si="18"/>
        <v>0</v>
      </c>
      <c r="CQ14" s="93">
        <v>1</v>
      </c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</row>
    <row r="15" spans="1:106" s="58" customFormat="1" ht="102" hidden="1" customHeight="1" x14ac:dyDescent="0.2">
      <c r="A15" s="104">
        <v>11200</v>
      </c>
      <c r="B15" s="99" t="s">
        <v>1</v>
      </c>
      <c r="C15" s="99" t="s">
        <v>303</v>
      </c>
      <c r="D15" s="157" t="s">
        <v>1048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68" t="s">
        <v>1173</v>
      </c>
      <c r="R15" s="157" t="s">
        <v>1177</v>
      </c>
      <c r="S15" s="104" t="s">
        <v>111</v>
      </c>
      <c r="T15" s="99" t="s">
        <v>94</v>
      </c>
      <c r="U15" s="99" t="s">
        <v>201</v>
      </c>
      <c r="V15" s="99" t="s">
        <v>201</v>
      </c>
      <c r="W15" s="104" t="s">
        <v>676</v>
      </c>
      <c r="X15" s="81" t="s">
        <v>965</v>
      </c>
      <c r="Y15" s="44" t="s">
        <v>52</v>
      </c>
      <c r="Z15" s="49">
        <v>1</v>
      </c>
      <c r="AA15" s="104" t="s">
        <v>675</v>
      </c>
      <c r="AB15" s="81" t="s">
        <v>964</v>
      </c>
      <c r="AC15" s="89">
        <v>0</v>
      </c>
      <c r="AD15" s="90">
        <v>1</v>
      </c>
      <c r="AE15" s="99" t="s">
        <v>18</v>
      </c>
      <c r="AF15" s="99" t="s">
        <v>24</v>
      </c>
      <c r="AG15" s="99" t="s">
        <v>201</v>
      </c>
      <c r="AH15" s="99" t="s">
        <v>639</v>
      </c>
      <c r="AI15" s="99" t="s">
        <v>1080</v>
      </c>
      <c r="AJ15" s="81" t="s">
        <v>967</v>
      </c>
      <c r="AK15" s="99" t="s">
        <v>201</v>
      </c>
      <c r="AL15" s="90">
        <v>1</v>
      </c>
      <c r="AM15" s="99" t="str">
        <f t="shared" si="0"/>
        <v>Sensibilizar e incentivar a servidores y contratistas sobre la rendición de cuentas, la normativa aplicable, las responsabilidades frente a misma, su importancia y la forma en que la entidad rinde cuentas.</v>
      </c>
      <c r="AN15" s="51">
        <f t="shared" si="1"/>
        <v>0</v>
      </c>
      <c r="AO15" s="52" t="s">
        <v>48</v>
      </c>
      <c r="AP15" s="49">
        <v>0</v>
      </c>
      <c r="AQ15" s="99" t="str">
        <f t="shared" si="26"/>
        <v>Sensibilizar e incentivar a servidores y contratistas sobre la rendición de cuentas, la normativa aplicable, las responsabilidades frente a misma, su importancia y la forma en que la entidad rinde cuentas.</v>
      </c>
      <c r="AR15" s="89">
        <v>0</v>
      </c>
      <c r="AS15" s="104"/>
      <c r="AT15" s="104"/>
      <c r="AU15" s="54" t="e">
        <f t="shared" si="19"/>
        <v>#DIV/0!</v>
      </c>
      <c r="AV15" s="54" t="e">
        <f t="shared" si="27"/>
        <v>#DIV/0!</v>
      </c>
      <c r="AW15" s="54">
        <f t="shared" si="2"/>
        <v>0</v>
      </c>
      <c r="AX15" s="54" t="e">
        <f t="shared" si="3"/>
        <v>#DIV/0!</v>
      </c>
      <c r="AY15" s="54"/>
      <c r="AZ15" s="49">
        <v>0</v>
      </c>
      <c r="BA15" s="99" t="str">
        <f t="shared" si="4"/>
        <v>Sensibilizar e incentivar a servidores y contratistas sobre la rendición de cuentas, la normativa aplicable, las responsabilidades frente a misma, su importancia y la forma en que la entidad rinde cuentas.</v>
      </c>
      <c r="BB15" s="89">
        <f>+AC15*AZ15</f>
        <v>0</v>
      </c>
      <c r="BC15" s="56"/>
      <c r="BD15" s="56"/>
      <c r="BE15" s="54" t="e">
        <f t="shared" si="20"/>
        <v>#DIV/0!</v>
      </c>
      <c r="BF15" s="54" t="e">
        <f t="shared" si="5"/>
        <v>#DIV/0!</v>
      </c>
      <c r="BG15" s="54">
        <f t="shared" si="6"/>
        <v>0</v>
      </c>
      <c r="BH15" s="54" t="e">
        <f t="shared" si="7"/>
        <v>#DIV/0!</v>
      </c>
      <c r="BI15" s="54"/>
      <c r="BJ15" s="49">
        <v>1</v>
      </c>
      <c r="BK15" s="99" t="str">
        <f t="shared" si="8"/>
        <v>Sensibilizar e incentivar a servidores y contratistas sobre la rendición de cuentas, la normativa aplicable, las responsabilidades frente a misma, su importancia y la forma en que la entidad rinde cuentas.</v>
      </c>
      <c r="BL15" s="89">
        <f>+AN15*BJ15</f>
        <v>0</v>
      </c>
      <c r="BM15" s="104"/>
      <c r="BN15" s="104"/>
      <c r="BO15" s="54">
        <f t="shared" si="21"/>
        <v>0</v>
      </c>
      <c r="BP15" s="54" t="e">
        <f t="shared" si="28"/>
        <v>#DIV/0!</v>
      </c>
      <c r="BQ15" s="54">
        <f t="shared" si="22"/>
        <v>0</v>
      </c>
      <c r="BR15" s="54" t="e">
        <f t="shared" si="29"/>
        <v>#DIV/0!</v>
      </c>
      <c r="BS15" s="54"/>
      <c r="BT15" s="49">
        <v>0</v>
      </c>
      <c r="BU15" s="99" t="str">
        <f t="shared" si="9"/>
        <v>Sensibilizar e incentivar a servidores y contratistas sobre la rendición de cuentas, la normativa aplicable, las responsabilidades frente a misma, su importancia y la forma en que la entidad rinde cuentas.</v>
      </c>
      <c r="BV15" s="89">
        <f>+AN15*BT15</f>
        <v>0</v>
      </c>
      <c r="BW15" s="104"/>
      <c r="BX15" s="104"/>
      <c r="BY15" s="83" t="e">
        <f t="shared" si="23"/>
        <v>#DIV/0!</v>
      </c>
      <c r="BZ15" s="83" t="e">
        <f t="shared" si="30"/>
        <v>#DIV/0!</v>
      </c>
      <c r="CA15" s="83">
        <f t="shared" si="24"/>
        <v>0</v>
      </c>
      <c r="CB15" s="83" t="e">
        <f t="shared" si="31"/>
        <v>#DIV/0!</v>
      </c>
      <c r="CC15" s="83"/>
      <c r="CD15" s="57" t="str">
        <f t="shared" si="12"/>
        <v>No Prog ni Ejec</v>
      </c>
      <c r="CE15" s="57" t="str">
        <f t="shared" si="13"/>
        <v>No Prog ni Ejec</v>
      </c>
      <c r="CF15" s="57" t="str">
        <f t="shared" si="14"/>
        <v>No Prog ni Ejec</v>
      </c>
      <c r="CG15" s="57" t="str">
        <f t="shared" si="15"/>
        <v>No Prog ni Ejec</v>
      </c>
      <c r="CH15" s="57">
        <f t="shared" si="25"/>
        <v>0</v>
      </c>
      <c r="CI15" s="57" t="str">
        <f t="shared" si="32"/>
        <v>No Prog ni Ejec</v>
      </c>
      <c r="CJ15" s="57" t="str">
        <f t="shared" si="16"/>
        <v>No Prog ni Ejec</v>
      </c>
      <c r="CK15" s="57" t="str">
        <f t="shared" si="17"/>
        <v>No Prog ni Ejec</v>
      </c>
      <c r="CL15" s="113">
        <f t="shared" si="18"/>
        <v>0</v>
      </c>
      <c r="CQ15" s="93">
        <v>1</v>
      </c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</row>
    <row r="16" spans="1:106" s="58" customFormat="1" ht="101.25" hidden="1" customHeight="1" x14ac:dyDescent="0.2">
      <c r="A16" s="104">
        <v>11200</v>
      </c>
      <c r="B16" s="99" t="s">
        <v>1</v>
      </c>
      <c r="C16" s="99" t="s">
        <v>303</v>
      </c>
      <c r="D16" s="157" t="s">
        <v>1048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68" t="s">
        <v>1173</v>
      </c>
      <c r="R16" s="168" t="s">
        <v>1177</v>
      </c>
      <c r="S16" s="104" t="s">
        <v>111</v>
      </c>
      <c r="T16" s="99" t="s">
        <v>94</v>
      </c>
      <c r="U16" s="99" t="s">
        <v>201</v>
      </c>
      <c r="V16" s="99" t="s">
        <v>201</v>
      </c>
      <c r="W16" s="104" t="s">
        <v>677</v>
      </c>
      <c r="X16" s="81" t="s">
        <v>968</v>
      </c>
      <c r="Y16" s="44" t="s">
        <v>52</v>
      </c>
      <c r="Z16" s="49">
        <v>1</v>
      </c>
      <c r="AA16" s="104" t="s">
        <v>668</v>
      </c>
      <c r="AB16" s="81" t="s">
        <v>966</v>
      </c>
      <c r="AC16" s="89">
        <v>0</v>
      </c>
      <c r="AD16" s="90">
        <v>1</v>
      </c>
      <c r="AE16" s="99" t="s">
        <v>18</v>
      </c>
      <c r="AF16" s="99" t="s">
        <v>268</v>
      </c>
      <c r="AG16" s="99" t="s">
        <v>634</v>
      </c>
      <c r="AH16" s="99" t="s">
        <v>636</v>
      </c>
      <c r="AI16" s="99" t="s">
        <v>1080</v>
      </c>
      <c r="AJ16" s="81" t="s">
        <v>969</v>
      </c>
      <c r="AK16" s="99" t="s">
        <v>201</v>
      </c>
      <c r="AL16" s="49">
        <v>1</v>
      </c>
      <c r="AM16" s="99" t="str">
        <f t="shared" si="0"/>
        <v>Sensibilizar a la ciudadanía y partes interesadas sobre la rendición de cuentas y la importancia de su participación en los procesos, a través de medios electrónicos, con el fin de incentivarlos a participar en este proceso.</v>
      </c>
      <c r="AN16" s="51">
        <f t="shared" si="1"/>
        <v>0</v>
      </c>
      <c r="AO16" s="52" t="s">
        <v>48</v>
      </c>
      <c r="AP16" s="49">
        <v>0</v>
      </c>
      <c r="AQ16" s="99" t="str">
        <f t="shared" si="26"/>
        <v>Sensibilizar a la ciudadanía y partes interesadas sobre la rendición de cuentas y la importancia de su participación en los procesos, a través de medios electrónicos, con el fin de incentivarlos a participar en este proceso.</v>
      </c>
      <c r="AR16" s="89">
        <f>+AN16/4</f>
        <v>0</v>
      </c>
      <c r="AS16" s="104"/>
      <c r="AT16" s="104"/>
      <c r="AU16" s="54" t="e">
        <f t="shared" si="19"/>
        <v>#DIV/0!</v>
      </c>
      <c r="AV16" s="54" t="e">
        <f t="shared" si="27"/>
        <v>#DIV/0!</v>
      </c>
      <c r="AW16" s="54">
        <f t="shared" si="2"/>
        <v>0</v>
      </c>
      <c r="AX16" s="54" t="e">
        <f t="shared" si="3"/>
        <v>#DIV/0!</v>
      </c>
      <c r="AY16" s="54"/>
      <c r="AZ16" s="49">
        <v>0</v>
      </c>
      <c r="BA16" s="99" t="str">
        <f t="shared" si="4"/>
        <v>Sensibilizar a la ciudadanía y partes interesadas sobre la rendición de cuentas y la importancia de su participación en los procesos, a través de medios electrónicos, con el fin de incentivarlos a participar en este proceso.</v>
      </c>
      <c r="BB16" s="89">
        <f>+AN16/4</f>
        <v>0</v>
      </c>
      <c r="BC16" s="56"/>
      <c r="BD16" s="56"/>
      <c r="BE16" s="54" t="e">
        <f t="shared" si="20"/>
        <v>#DIV/0!</v>
      </c>
      <c r="BF16" s="54" t="e">
        <f t="shared" si="5"/>
        <v>#DIV/0!</v>
      </c>
      <c r="BG16" s="54">
        <f t="shared" si="6"/>
        <v>0</v>
      </c>
      <c r="BH16" s="54" t="e">
        <f t="shared" si="7"/>
        <v>#DIV/0!</v>
      </c>
      <c r="BI16" s="54"/>
      <c r="BJ16" s="49">
        <v>1</v>
      </c>
      <c r="BK16" s="99" t="str">
        <f t="shared" si="8"/>
        <v>Sensibilizar a la ciudadanía y partes interesadas sobre la rendición de cuentas y la importancia de su participación en los procesos, a través de medios electrónicos, con el fin de incentivarlos a participar en este proceso.</v>
      </c>
      <c r="BL16" s="89">
        <f>+AN16/4</f>
        <v>0</v>
      </c>
      <c r="BM16" s="104"/>
      <c r="BN16" s="104"/>
      <c r="BO16" s="54">
        <f t="shared" si="21"/>
        <v>0</v>
      </c>
      <c r="BP16" s="54" t="e">
        <f t="shared" si="28"/>
        <v>#DIV/0!</v>
      </c>
      <c r="BQ16" s="54">
        <f t="shared" si="22"/>
        <v>0</v>
      </c>
      <c r="BR16" s="54" t="e">
        <f t="shared" si="29"/>
        <v>#DIV/0!</v>
      </c>
      <c r="BS16" s="54"/>
      <c r="BT16" s="49">
        <v>0</v>
      </c>
      <c r="BU16" s="99" t="str">
        <f t="shared" si="9"/>
        <v>Sensibilizar a la ciudadanía y partes interesadas sobre la rendición de cuentas y la importancia de su participación en los procesos, a través de medios electrónicos, con el fin de incentivarlos a participar en este proceso.</v>
      </c>
      <c r="BV16" s="89">
        <f>+AN16/4</f>
        <v>0</v>
      </c>
      <c r="BW16" s="104"/>
      <c r="BX16" s="104"/>
      <c r="BY16" s="83" t="e">
        <f t="shared" si="23"/>
        <v>#DIV/0!</v>
      </c>
      <c r="BZ16" s="83" t="e">
        <f t="shared" si="30"/>
        <v>#DIV/0!</v>
      </c>
      <c r="CA16" s="83">
        <f t="shared" si="24"/>
        <v>0</v>
      </c>
      <c r="CB16" s="83" t="e">
        <f t="shared" si="31"/>
        <v>#DIV/0!</v>
      </c>
      <c r="CC16" s="83"/>
      <c r="CD16" s="57" t="str">
        <f t="shared" si="12"/>
        <v>No Prog ni Ejec</v>
      </c>
      <c r="CE16" s="57" t="str">
        <f t="shared" si="13"/>
        <v>No Prog ni Ejec</v>
      </c>
      <c r="CF16" s="57" t="str">
        <f t="shared" si="14"/>
        <v>No Prog ni Ejec</v>
      </c>
      <c r="CG16" s="57" t="str">
        <f t="shared" si="15"/>
        <v>No Prog ni Ejec</v>
      </c>
      <c r="CH16" s="57">
        <f t="shared" si="25"/>
        <v>0</v>
      </c>
      <c r="CI16" s="57" t="str">
        <f t="shared" si="32"/>
        <v>No Prog ni Ejec</v>
      </c>
      <c r="CJ16" s="57" t="str">
        <f t="shared" si="16"/>
        <v>No Prog ni Ejec</v>
      </c>
      <c r="CK16" s="57" t="str">
        <f t="shared" si="17"/>
        <v>No Prog ni Ejec</v>
      </c>
      <c r="CL16" s="113">
        <f t="shared" si="18"/>
        <v>0</v>
      </c>
      <c r="CQ16" s="93">
        <v>1</v>
      </c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</row>
    <row r="17" spans="1:100" s="58" customFormat="1" ht="132" customHeight="1" x14ac:dyDescent="0.2">
      <c r="A17" s="104">
        <v>11300</v>
      </c>
      <c r="B17" s="99" t="s">
        <v>1081</v>
      </c>
      <c r="C17" s="99" t="s">
        <v>297</v>
      </c>
      <c r="D17" s="157"/>
      <c r="E17" s="157" t="s">
        <v>1048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69" t="s">
        <v>201</v>
      </c>
      <c r="R17" s="169" t="s">
        <v>201</v>
      </c>
      <c r="S17" s="104" t="s">
        <v>1082</v>
      </c>
      <c r="T17" s="99" t="s">
        <v>94</v>
      </c>
      <c r="U17" s="99" t="s">
        <v>201</v>
      </c>
      <c r="V17" s="99" t="s">
        <v>201</v>
      </c>
      <c r="W17" s="106" t="s">
        <v>1083</v>
      </c>
      <c r="X17" s="99" t="s">
        <v>553</v>
      </c>
      <c r="Y17" s="105" t="s">
        <v>51</v>
      </c>
      <c r="Z17" s="83">
        <v>1</v>
      </c>
      <c r="AA17" s="106" t="s">
        <v>1084</v>
      </c>
      <c r="AB17" s="99" t="s">
        <v>1063</v>
      </c>
      <c r="AC17" s="89">
        <v>0</v>
      </c>
      <c r="AD17" s="90">
        <v>1</v>
      </c>
      <c r="AE17" s="99" t="s">
        <v>17</v>
      </c>
      <c r="AF17" s="99" t="s">
        <v>262</v>
      </c>
      <c r="AG17" s="99" t="s">
        <v>635</v>
      </c>
      <c r="AH17" s="99" t="s">
        <v>638</v>
      </c>
      <c r="AI17" s="99" t="s">
        <v>1070</v>
      </c>
      <c r="AJ17" s="99" t="s">
        <v>552</v>
      </c>
      <c r="AK17" s="99" t="s">
        <v>201</v>
      </c>
      <c r="AL17" s="90">
        <v>1</v>
      </c>
      <c r="AM17" s="99" t="str">
        <f>+AB17</f>
        <v>Implementar el SARL, SARC y SARM con los lineamientos establecidos en la Circular 006 de 2018</v>
      </c>
      <c r="AN17" s="51">
        <f t="shared" ref="AN17:AN18" si="33">+AC17</f>
        <v>0</v>
      </c>
      <c r="AO17" s="52" t="s">
        <v>48</v>
      </c>
      <c r="AP17" s="90">
        <v>0</v>
      </c>
      <c r="AQ17" s="99" t="str">
        <f t="shared" ref="AQ17:AQ18" si="34">+AM17</f>
        <v>Implementar el SARL, SARC y SARM con los lineamientos establecidos en la Circular 006 de 2018</v>
      </c>
      <c r="AR17" s="89">
        <f>+AN17/4</f>
        <v>0</v>
      </c>
      <c r="AS17" s="104"/>
      <c r="AT17" s="104"/>
      <c r="AU17" s="54" t="e">
        <f t="shared" ref="AU17:AU18" si="35">+(AS17/AP17)</f>
        <v>#DIV/0!</v>
      </c>
      <c r="AV17" s="54" t="e">
        <f t="shared" ref="AV17:AV18" si="36">+(AT17/AR17)</f>
        <v>#DIV/0!</v>
      </c>
      <c r="AW17" s="54">
        <f t="shared" ref="AW17:AW18" si="37">+(AS17/AL17)</f>
        <v>0</v>
      </c>
      <c r="AX17" s="54" t="e">
        <f t="shared" ref="AX17:AX18" si="38">+(AT17/AN17)</f>
        <v>#DIV/0!</v>
      </c>
      <c r="AY17" s="54"/>
      <c r="AZ17" s="90">
        <v>0</v>
      </c>
      <c r="BA17" s="99" t="str">
        <f t="shared" ref="BA17:BA18" si="39">+AM17</f>
        <v>Implementar el SARL, SARC y SARM con los lineamientos establecidos en la Circular 006 de 2018</v>
      </c>
      <c r="BB17" s="89">
        <f>+AN17/4</f>
        <v>0</v>
      </c>
      <c r="BC17" s="56"/>
      <c r="BD17" s="56"/>
      <c r="BE17" s="54" t="e">
        <f t="shared" ref="BE17" si="40">+(BC17/AZ17)</f>
        <v>#DIV/0!</v>
      </c>
      <c r="BF17" s="54" t="e">
        <f t="shared" ref="BF17" si="41">+(BD17/BB17)</f>
        <v>#DIV/0!</v>
      </c>
      <c r="BG17" s="54">
        <f t="shared" ref="BG17:BG18" si="42">+(BC17+AS17)/AL17</f>
        <v>0</v>
      </c>
      <c r="BH17" s="54" t="e">
        <f t="shared" ref="BH17:BH18" si="43">+(BD17+AT17)/AN17</f>
        <v>#DIV/0!</v>
      </c>
      <c r="BI17" s="54"/>
      <c r="BJ17" s="83">
        <v>0.5</v>
      </c>
      <c r="BK17" s="99" t="str">
        <f t="shared" ref="BK17:BK18" si="44">+AM17</f>
        <v>Implementar el SARL, SARC y SARM con los lineamientos establecidos en la Circular 006 de 2018</v>
      </c>
      <c r="BL17" s="89">
        <f>+AN17/4</f>
        <v>0</v>
      </c>
      <c r="BM17" s="104"/>
      <c r="BN17" s="104"/>
      <c r="BO17" s="54">
        <f t="shared" ref="BO17" si="45">+(BM17/BJ17)</f>
        <v>0</v>
      </c>
      <c r="BP17" s="54" t="e">
        <f t="shared" ref="BP17" si="46">+(BN17/BL17)</f>
        <v>#DIV/0!</v>
      </c>
      <c r="BQ17" s="54">
        <f t="shared" ref="BQ17:BQ18" si="47">+(BC17+AS17+BM17)/AL17</f>
        <v>0</v>
      </c>
      <c r="BR17" s="54" t="e">
        <f t="shared" ref="BR17:BR18" si="48">+(BD17+AT17+BN17)/AN17</f>
        <v>#DIV/0!</v>
      </c>
      <c r="BS17" s="54"/>
      <c r="BT17" s="83">
        <v>0.5</v>
      </c>
      <c r="BU17" s="99" t="str">
        <f t="shared" ref="BU17:BU18" si="49">+AM17</f>
        <v>Implementar el SARL, SARC y SARM con los lineamientos establecidos en la Circular 006 de 2018</v>
      </c>
      <c r="BV17" s="89">
        <f>+AN17/4</f>
        <v>0</v>
      </c>
      <c r="BW17" s="104"/>
      <c r="BX17" s="104"/>
      <c r="BY17" s="83">
        <f t="shared" ref="BY17" si="50">+(BW17/BT17)</f>
        <v>0</v>
      </c>
      <c r="BZ17" s="83" t="e">
        <f t="shared" ref="BZ17" si="51">+(BX17/BV17)</f>
        <v>#DIV/0!</v>
      </c>
      <c r="CA17" s="83">
        <f t="shared" ref="CA17:CA18" si="52">+(BC17+AS17+BM17+BW17)/AL17</f>
        <v>0</v>
      </c>
      <c r="CB17" s="83" t="e">
        <f t="shared" ref="CB17:CB18" si="53">+(BD17+AT17+BN17+BX17)/AN17</f>
        <v>#DIV/0!</v>
      </c>
      <c r="CC17" s="83"/>
      <c r="CD17" s="57" t="str">
        <f t="shared" ref="CD17" si="54">IF(AND(AP17=0,AS17=0),"No Prog ni Ejec",IF(AP17=0,CONCATENATE("No Prog, Ejec=  ",AS17),AS17/AP17))</f>
        <v>No Prog ni Ejec</v>
      </c>
      <c r="CE17" s="57" t="str">
        <f t="shared" ref="CE17" si="55">IF(AND(AR17=0,AT17=0),"No Prog ni Ejec",IF(AR17=0,CONCATENATE("No Prog, Ejec=  ",AT17),AT17/AR17))</f>
        <v>No Prog ni Ejec</v>
      </c>
      <c r="CF17" s="57" t="str">
        <f t="shared" ref="CF17" si="56">IF(AND(AZ17=0,BC17=0),"No Prog ni Ejec",IF(AZ17=0,CONCATENATE("No Prog, Ejec=  ",BC17),BC17/AZ17))</f>
        <v>No Prog ni Ejec</v>
      </c>
      <c r="CG17" s="57" t="str">
        <f t="shared" ref="CG17" si="57">IF(AND(BB17=0,BD17=0),"No Prog ni Ejec",IF(BB17=0,CONCATENATE("No Prog, Ejec=  ",BD17),BD17/BB17))</f>
        <v>No Prog ni Ejec</v>
      </c>
      <c r="CH17" s="57">
        <f t="shared" ref="CH17" si="58">IF(AND(BJ17=0,BM17=0),"No Prog ni Ejec",IF(BJ17=0,CONCATENATE("No Prog, Ejec=  ",BM17),BM17/BJ17))</f>
        <v>0</v>
      </c>
      <c r="CI17" s="57" t="str">
        <f t="shared" ref="CI17" si="59">IF(AND(BL17=0,BN17=0),"No Prog ni Ejec",IF(BL17=0,CONCATENATE("No Prog, Ejec=  ",BN17),BN17/BL17))</f>
        <v>No Prog ni Ejec</v>
      </c>
      <c r="CJ17" s="57">
        <f t="shared" ref="CJ17" si="60">IF(AND(BT17=0,BW17=0),"No Prog ni Ejec",IF(BT17=0,CONCATENATE("No Prog, Ejec=  ",BW17),BW17/BT17))</f>
        <v>0</v>
      </c>
      <c r="CK17" s="57" t="str">
        <f t="shared" ref="CK17" si="61">IF(AND(BV17=0,BX17=0),"No Prog ni Ejec",IF(BV17=0,CONCATENATE("No Prog, Ejec=  ",BX17),BX17/BV17))</f>
        <v>No Prog ni Ejec</v>
      </c>
      <c r="CL17" s="113">
        <f t="shared" si="18"/>
        <v>0</v>
      </c>
      <c r="CV17" s="93">
        <v>6</v>
      </c>
    </row>
    <row r="18" spans="1:100" s="58" customFormat="1" ht="99.75" hidden="1" customHeight="1" x14ac:dyDescent="0.2">
      <c r="A18" s="104">
        <v>11300</v>
      </c>
      <c r="B18" s="99" t="s">
        <v>2</v>
      </c>
      <c r="C18" s="99" t="s">
        <v>303</v>
      </c>
      <c r="D18" s="157" t="s">
        <v>1048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 t="s">
        <v>1171</v>
      </c>
      <c r="R18" s="157" t="s">
        <v>1178</v>
      </c>
      <c r="S18" s="104" t="s">
        <v>63</v>
      </c>
      <c r="T18" s="99" t="s">
        <v>94</v>
      </c>
      <c r="U18" s="99" t="s">
        <v>201</v>
      </c>
      <c r="V18" s="99" t="s">
        <v>201</v>
      </c>
      <c r="W18" s="104" t="s">
        <v>157</v>
      </c>
      <c r="X18" s="99" t="s">
        <v>1086</v>
      </c>
      <c r="Y18" s="105" t="s">
        <v>359</v>
      </c>
      <c r="Z18" s="49">
        <v>3</v>
      </c>
      <c r="AA18" s="104" t="s">
        <v>156</v>
      </c>
      <c r="AB18" s="99" t="s">
        <v>1085</v>
      </c>
      <c r="AC18" s="89">
        <v>0</v>
      </c>
      <c r="AD18" s="90">
        <v>1</v>
      </c>
      <c r="AE18" s="99" t="s">
        <v>17</v>
      </c>
      <c r="AF18" s="99" t="s">
        <v>262</v>
      </c>
      <c r="AG18" s="99" t="s">
        <v>201</v>
      </c>
      <c r="AH18" s="99" t="s">
        <v>639</v>
      </c>
      <c r="AI18" s="99" t="s">
        <v>1076</v>
      </c>
      <c r="AJ18" s="99" t="s">
        <v>1087</v>
      </c>
      <c r="AK18" s="99" t="s">
        <v>201</v>
      </c>
      <c r="AL18" s="50">
        <v>3</v>
      </c>
      <c r="AM18" s="99" t="str">
        <f>+AB18</f>
        <v>Realizar reuniones de autocontrol y seguimiento a los procesos que evidencien el monitoreo a los riesgos, indicadores, planes de mejoramiento, manuales y documentos asociados</v>
      </c>
      <c r="AN18" s="51">
        <f t="shared" si="33"/>
        <v>0</v>
      </c>
      <c r="AO18" s="52" t="s">
        <v>48</v>
      </c>
      <c r="AP18" s="50">
        <v>0</v>
      </c>
      <c r="AQ18" s="99" t="str">
        <f t="shared" si="34"/>
        <v>Realizar reuniones de autocontrol y seguimiento a los procesos que evidencien el monitoreo a los riesgos, indicadores, planes de mejoramiento, manuales y documentos asociados</v>
      </c>
      <c r="AR18" s="89">
        <f>+AN18/4</f>
        <v>0</v>
      </c>
      <c r="AS18" s="104"/>
      <c r="AT18" s="104"/>
      <c r="AU18" s="54" t="e">
        <f t="shared" si="35"/>
        <v>#DIV/0!</v>
      </c>
      <c r="AV18" s="54" t="e">
        <f t="shared" si="36"/>
        <v>#DIV/0!</v>
      </c>
      <c r="AW18" s="54">
        <f t="shared" si="37"/>
        <v>0</v>
      </c>
      <c r="AX18" s="54" t="e">
        <f t="shared" si="38"/>
        <v>#DIV/0!</v>
      </c>
      <c r="AY18" s="54"/>
      <c r="AZ18" s="50">
        <v>1</v>
      </c>
      <c r="BA18" s="99" t="str">
        <f t="shared" si="39"/>
        <v>Realizar reuniones de autocontrol y seguimiento a los procesos que evidencien el monitoreo a los riesgos, indicadores, planes de mejoramiento, manuales y documentos asociados</v>
      </c>
      <c r="BB18" s="89">
        <f>+AN18/4</f>
        <v>0</v>
      </c>
      <c r="BC18" s="56"/>
      <c r="BD18" s="56"/>
      <c r="BE18" s="54">
        <f t="shared" ref="BE18" si="62">+(BC18/AZ18)</f>
        <v>0</v>
      </c>
      <c r="BF18" s="54" t="e">
        <f t="shared" ref="BF18" si="63">+(BD18/BB18)</f>
        <v>#DIV/0!</v>
      </c>
      <c r="BG18" s="54">
        <f t="shared" si="42"/>
        <v>0</v>
      </c>
      <c r="BH18" s="54" t="e">
        <f t="shared" si="43"/>
        <v>#DIV/0!</v>
      </c>
      <c r="BI18" s="54"/>
      <c r="BJ18" s="50">
        <v>1</v>
      </c>
      <c r="BK18" s="99" t="str">
        <f t="shared" si="44"/>
        <v>Realizar reuniones de autocontrol y seguimiento a los procesos que evidencien el monitoreo a los riesgos, indicadores, planes de mejoramiento, manuales y documentos asociados</v>
      </c>
      <c r="BL18" s="89">
        <f>+AN18/4</f>
        <v>0</v>
      </c>
      <c r="BM18" s="104"/>
      <c r="BN18" s="104"/>
      <c r="BO18" s="54">
        <f t="shared" ref="BO18" si="64">+(BM18/BJ18)</f>
        <v>0</v>
      </c>
      <c r="BP18" s="54" t="e">
        <f t="shared" ref="BP18" si="65">+(BN18/BL18)</f>
        <v>#DIV/0!</v>
      </c>
      <c r="BQ18" s="54">
        <f t="shared" si="47"/>
        <v>0</v>
      </c>
      <c r="BR18" s="54" t="e">
        <f t="shared" si="48"/>
        <v>#DIV/0!</v>
      </c>
      <c r="BS18" s="54"/>
      <c r="BT18" s="50">
        <v>1</v>
      </c>
      <c r="BU18" s="99" t="str">
        <f t="shared" si="49"/>
        <v>Realizar reuniones de autocontrol y seguimiento a los procesos que evidencien el monitoreo a los riesgos, indicadores, planes de mejoramiento, manuales y documentos asociados</v>
      </c>
      <c r="BV18" s="89">
        <f>+AN18/4</f>
        <v>0</v>
      </c>
      <c r="BW18" s="104"/>
      <c r="BX18" s="104"/>
      <c r="BY18" s="83">
        <f t="shared" ref="BY18" si="66">+(BW18/BT18)</f>
        <v>0</v>
      </c>
      <c r="BZ18" s="83" t="e">
        <f t="shared" ref="BZ18" si="67">+(BX18/BV18)</f>
        <v>#DIV/0!</v>
      </c>
      <c r="CA18" s="83">
        <f t="shared" si="52"/>
        <v>0</v>
      </c>
      <c r="CB18" s="83" t="e">
        <f t="shared" si="53"/>
        <v>#DIV/0!</v>
      </c>
      <c r="CC18" s="83"/>
      <c r="CD18" s="57" t="str">
        <f t="shared" ref="CD18" si="68">IF(AND(AP18=0,AS18=0),"No Prog ni Ejec",IF(AP18=0,CONCATENATE("No Prog, Ejec=  ",AS18),AS18/AP18))</f>
        <v>No Prog ni Ejec</v>
      </c>
      <c r="CE18" s="57" t="str">
        <f t="shared" ref="CE18" si="69">IF(AND(AR18=0,AT18=0),"No Prog ni Ejec",IF(AR18=0,CONCATENATE("No Prog, Ejec=  ",AT18),AT18/AR18))</f>
        <v>No Prog ni Ejec</v>
      </c>
      <c r="CF18" s="57">
        <f t="shared" ref="CF18" si="70">IF(AND(AZ18=0,BC18=0),"No Prog ni Ejec",IF(AZ18=0,CONCATENATE("No Prog, Ejec=  ",BC18),BC18/AZ18))</f>
        <v>0</v>
      </c>
      <c r="CG18" s="57" t="str">
        <f t="shared" ref="CG18" si="71">IF(AND(BB18=0,BD18=0),"No Prog ni Ejec",IF(BB18=0,CONCATENATE("No Prog, Ejec=  ",BD18),BD18/BB18))</f>
        <v>No Prog ni Ejec</v>
      </c>
      <c r="CH18" s="57">
        <f t="shared" ref="CH18" si="72">IF(AND(BJ18=0,BM18=0),"No Prog ni Ejec",IF(BJ18=0,CONCATENATE("No Prog, Ejec=  ",BM18),BM18/BJ18))</f>
        <v>0</v>
      </c>
      <c r="CI18" s="57" t="str">
        <f t="shared" ref="CI18" si="73">IF(AND(BL18=0,BN18=0),"No Prog ni Ejec",IF(BL18=0,CONCATENATE("No Prog, Ejec=  ",BN18),BN18/BL18))</f>
        <v>No Prog ni Ejec</v>
      </c>
      <c r="CJ18" s="57">
        <f t="shared" ref="CJ18" si="74">IF(AND(BT18=0,BW18=0),"No Prog ni Ejec",IF(BT18=0,CONCATENATE("No Prog, Ejec=  ",BW18),BW18/BT18))</f>
        <v>0</v>
      </c>
      <c r="CK18" s="57" t="str">
        <f t="shared" ref="CK18" si="75">IF(AND(BV18=0,BX18=0),"No Prog ni Ejec",IF(BV18=0,CONCATENATE("No Prog, Ejec=  ",BX18),BX18/BV18))</f>
        <v>No Prog ni Ejec</v>
      </c>
      <c r="CL18" s="113">
        <f t="shared" si="18"/>
        <v>0</v>
      </c>
      <c r="CV18" s="93"/>
    </row>
    <row r="19" spans="1:100" s="58" customFormat="1" ht="99" customHeight="1" x14ac:dyDescent="0.2">
      <c r="A19" s="104">
        <v>12000</v>
      </c>
      <c r="B19" s="99" t="s">
        <v>15</v>
      </c>
      <c r="C19" s="99" t="s">
        <v>297</v>
      </c>
      <c r="D19" s="157"/>
      <c r="E19" s="157" t="s">
        <v>1048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69" t="s">
        <v>201</v>
      </c>
      <c r="R19" s="169" t="s">
        <v>201</v>
      </c>
      <c r="S19" s="104" t="s">
        <v>53</v>
      </c>
      <c r="T19" s="99" t="s">
        <v>94</v>
      </c>
      <c r="U19" s="99" t="s">
        <v>201</v>
      </c>
      <c r="V19" s="99" t="s">
        <v>201</v>
      </c>
      <c r="W19" s="104" t="s">
        <v>58</v>
      </c>
      <c r="X19" s="99" t="s">
        <v>551</v>
      </c>
      <c r="Y19" s="105" t="s">
        <v>51</v>
      </c>
      <c r="Z19" s="83">
        <v>1</v>
      </c>
      <c r="AA19" s="104" t="s">
        <v>54</v>
      </c>
      <c r="AB19" s="99" t="s">
        <v>550</v>
      </c>
      <c r="AC19" s="85">
        <v>0</v>
      </c>
      <c r="AD19" s="90">
        <v>1</v>
      </c>
      <c r="AE19" s="99" t="s">
        <v>17</v>
      </c>
      <c r="AF19" s="99" t="s">
        <v>262</v>
      </c>
      <c r="AG19" s="99" t="s">
        <v>201</v>
      </c>
      <c r="AH19" s="99" t="s">
        <v>639</v>
      </c>
      <c r="AI19" s="99" t="s">
        <v>1070</v>
      </c>
      <c r="AJ19" s="99" t="s">
        <v>552</v>
      </c>
      <c r="AK19" s="99" t="s">
        <v>201</v>
      </c>
      <c r="AL19" s="90">
        <v>1</v>
      </c>
      <c r="AM19" s="99" t="str">
        <f t="shared" si="0"/>
        <v>Implementar el SARLAFT</v>
      </c>
      <c r="AN19" s="51">
        <f t="shared" si="1"/>
        <v>0</v>
      </c>
      <c r="AO19" s="52" t="s">
        <v>48</v>
      </c>
      <c r="AP19" s="83">
        <v>0.45</v>
      </c>
      <c r="AQ19" s="99" t="str">
        <f t="shared" si="26"/>
        <v>Implementar el SARLAFT</v>
      </c>
      <c r="AR19" s="89">
        <f>+AN19/4</f>
        <v>0</v>
      </c>
      <c r="AS19" s="104"/>
      <c r="AT19" s="104"/>
      <c r="AU19" s="54">
        <f t="shared" si="19"/>
        <v>0</v>
      </c>
      <c r="AV19" s="54" t="e">
        <f t="shared" si="27"/>
        <v>#DIV/0!</v>
      </c>
      <c r="AW19" s="54">
        <f t="shared" si="2"/>
        <v>0</v>
      </c>
      <c r="AX19" s="54" t="e">
        <f t="shared" si="3"/>
        <v>#DIV/0!</v>
      </c>
      <c r="AY19" s="54"/>
      <c r="AZ19" s="83">
        <v>0.45</v>
      </c>
      <c r="BA19" s="99" t="str">
        <f t="shared" si="4"/>
        <v>Implementar el SARLAFT</v>
      </c>
      <c r="BB19" s="89">
        <f>+AN19/4</f>
        <v>0</v>
      </c>
      <c r="BC19" s="56"/>
      <c r="BD19" s="56"/>
      <c r="BE19" s="54">
        <f t="shared" si="20"/>
        <v>0</v>
      </c>
      <c r="BF19" s="54" t="e">
        <f t="shared" si="5"/>
        <v>#DIV/0!</v>
      </c>
      <c r="BG19" s="54">
        <f t="shared" si="6"/>
        <v>0</v>
      </c>
      <c r="BH19" s="54" t="e">
        <f t="shared" si="7"/>
        <v>#DIV/0!</v>
      </c>
      <c r="BI19" s="54"/>
      <c r="BJ19" s="83">
        <v>0.1</v>
      </c>
      <c r="BK19" s="99" t="str">
        <f t="shared" si="8"/>
        <v>Implementar el SARLAFT</v>
      </c>
      <c r="BL19" s="89">
        <f>+AN19/4</f>
        <v>0</v>
      </c>
      <c r="BM19" s="104"/>
      <c r="BN19" s="104"/>
      <c r="BO19" s="54">
        <f t="shared" si="21"/>
        <v>0</v>
      </c>
      <c r="BP19" s="54" t="e">
        <f t="shared" si="28"/>
        <v>#DIV/0!</v>
      </c>
      <c r="BQ19" s="54">
        <f t="shared" si="22"/>
        <v>0</v>
      </c>
      <c r="BR19" s="54" t="e">
        <f t="shared" si="29"/>
        <v>#DIV/0!</v>
      </c>
      <c r="BS19" s="54"/>
      <c r="BT19" s="83">
        <v>0</v>
      </c>
      <c r="BU19" s="99" t="str">
        <f t="shared" si="9"/>
        <v>Implementar el SARLAFT</v>
      </c>
      <c r="BV19" s="89">
        <f>+AN19/4</f>
        <v>0</v>
      </c>
      <c r="BW19" s="104"/>
      <c r="BX19" s="104"/>
      <c r="BY19" s="83" t="e">
        <f t="shared" si="23"/>
        <v>#DIV/0!</v>
      </c>
      <c r="BZ19" s="83" t="e">
        <f t="shared" si="30"/>
        <v>#DIV/0!</v>
      </c>
      <c r="CA19" s="83">
        <f t="shared" si="24"/>
        <v>0</v>
      </c>
      <c r="CB19" s="83" t="e">
        <f t="shared" si="31"/>
        <v>#DIV/0!</v>
      </c>
      <c r="CC19" s="83"/>
      <c r="CD19" s="57">
        <f t="shared" si="12"/>
        <v>0</v>
      </c>
      <c r="CE19" s="57" t="str">
        <f t="shared" si="13"/>
        <v>No Prog ni Ejec</v>
      </c>
      <c r="CF19" s="57">
        <f t="shared" si="14"/>
        <v>0</v>
      </c>
      <c r="CG19" s="57" t="str">
        <f t="shared" si="15"/>
        <v>No Prog ni Ejec</v>
      </c>
      <c r="CH19" s="57">
        <f t="shared" si="25"/>
        <v>0</v>
      </c>
      <c r="CI19" s="57" t="str">
        <f t="shared" si="32"/>
        <v>No Prog ni Ejec</v>
      </c>
      <c r="CJ19" s="57" t="str">
        <f t="shared" si="16"/>
        <v>No Prog ni Ejec</v>
      </c>
      <c r="CK19" s="57" t="str">
        <f t="shared" si="17"/>
        <v>No Prog ni Ejec</v>
      </c>
      <c r="CL19" s="113">
        <f t="shared" si="18"/>
        <v>0</v>
      </c>
      <c r="CV19" s="93">
        <v>6</v>
      </c>
    </row>
    <row r="20" spans="1:100" s="58" customFormat="1" ht="114.75" customHeight="1" x14ac:dyDescent="0.2">
      <c r="A20" s="104">
        <v>12000</v>
      </c>
      <c r="B20" s="99" t="s">
        <v>15</v>
      </c>
      <c r="C20" s="99" t="s">
        <v>297</v>
      </c>
      <c r="D20" s="157"/>
      <c r="E20" s="157" t="s">
        <v>1048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69" t="s">
        <v>201</v>
      </c>
      <c r="R20" s="169" t="s">
        <v>201</v>
      </c>
      <c r="S20" s="104" t="s">
        <v>53</v>
      </c>
      <c r="T20" s="99" t="s">
        <v>94</v>
      </c>
      <c r="U20" s="99" t="s">
        <v>201</v>
      </c>
      <c r="V20" s="99" t="s">
        <v>201</v>
      </c>
      <c r="W20" s="104" t="s">
        <v>1088</v>
      </c>
      <c r="X20" s="99" t="s">
        <v>555</v>
      </c>
      <c r="Y20" s="105" t="s">
        <v>51</v>
      </c>
      <c r="Z20" s="83">
        <v>1</v>
      </c>
      <c r="AA20" s="104" t="s">
        <v>921</v>
      </c>
      <c r="AB20" s="99" t="s">
        <v>554</v>
      </c>
      <c r="AC20" s="85">
        <v>0</v>
      </c>
      <c r="AD20" s="90">
        <v>1</v>
      </c>
      <c r="AE20" s="99" t="s">
        <v>20</v>
      </c>
      <c r="AF20" s="99" t="s">
        <v>22</v>
      </c>
      <c r="AG20" s="99" t="s">
        <v>201</v>
      </c>
      <c r="AH20" s="99" t="s">
        <v>639</v>
      </c>
      <c r="AI20" s="99" t="s">
        <v>1076</v>
      </c>
      <c r="AJ20" s="99" t="s">
        <v>552</v>
      </c>
      <c r="AK20" s="99" t="s">
        <v>201</v>
      </c>
      <c r="AL20" s="90">
        <v>1</v>
      </c>
      <c r="AM20" s="99" t="str">
        <f t="shared" si="0"/>
        <v>Apoyar la definición e implementación del Plan de Continuidad del Negocio</v>
      </c>
      <c r="AN20" s="51">
        <f t="shared" si="1"/>
        <v>0</v>
      </c>
      <c r="AO20" s="52" t="s">
        <v>48</v>
      </c>
      <c r="AP20" s="83">
        <v>0.45</v>
      </c>
      <c r="AQ20" s="99" t="str">
        <f t="shared" ref="AQ20" si="76">+AM20</f>
        <v>Apoyar la definición e implementación del Plan de Continuidad del Negocio</v>
      </c>
      <c r="AR20" s="89">
        <f t="shared" ref="AR20" si="77">+AN20/4</f>
        <v>0</v>
      </c>
      <c r="AS20" s="104"/>
      <c r="AT20" s="104"/>
      <c r="AU20" s="54">
        <f t="shared" ref="AU20" si="78">+(AS20/AP20)</f>
        <v>0</v>
      </c>
      <c r="AV20" s="54" t="e">
        <f t="shared" ref="AV20" si="79">+(AT20/AR20)</f>
        <v>#DIV/0!</v>
      </c>
      <c r="AW20" s="54">
        <f t="shared" ref="AW20" si="80">+(AS20/AL20)</f>
        <v>0</v>
      </c>
      <c r="AX20" s="54" t="e">
        <f t="shared" ref="AX20" si="81">+(AT20/AN20)</f>
        <v>#DIV/0!</v>
      </c>
      <c r="AY20" s="54"/>
      <c r="AZ20" s="83">
        <v>0.45</v>
      </c>
      <c r="BA20" s="99" t="str">
        <f t="shared" ref="BA20" si="82">+AM20</f>
        <v>Apoyar la definición e implementación del Plan de Continuidad del Negocio</v>
      </c>
      <c r="BB20" s="89">
        <f t="shared" ref="BB20" si="83">+AN20/4</f>
        <v>0</v>
      </c>
      <c r="BC20" s="56"/>
      <c r="BD20" s="56"/>
      <c r="BE20" s="54">
        <f t="shared" ref="BE20" si="84">+(BC20/AZ20)</f>
        <v>0</v>
      </c>
      <c r="BF20" s="54" t="e">
        <f t="shared" ref="BF20" si="85">+(BD20/BB20)</f>
        <v>#DIV/0!</v>
      </c>
      <c r="BG20" s="54">
        <f t="shared" ref="BG20" si="86">+(BC20+AS20)/AL20</f>
        <v>0</v>
      </c>
      <c r="BH20" s="54" t="e">
        <f t="shared" ref="BH20" si="87">+(BD20+AT20)/AN20</f>
        <v>#DIV/0!</v>
      </c>
      <c r="BI20" s="54"/>
      <c r="BJ20" s="83">
        <v>0.1</v>
      </c>
      <c r="BK20" s="99" t="str">
        <f t="shared" ref="BK20" si="88">+AM20</f>
        <v>Apoyar la definición e implementación del Plan de Continuidad del Negocio</v>
      </c>
      <c r="BL20" s="89">
        <f t="shared" ref="BL20" si="89">+AN20/4</f>
        <v>0</v>
      </c>
      <c r="BM20" s="104"/>
      <c r="BN20" s="104"/>
      <c r="BO20" s="54">
        <f t="shared" ref="BO20" si="90">+(BM20/BJ20)</f>
        <v>0</v>
      </c>
      <c r="BP20" s="54" t="e">
        <f t="shared" ref="BP20" si="91">+(BN20/BL20)</f>
        <v>#DIV/0!</v>
      </c>
      <c r="BQ20" s="54">
        <f t="shared" ref="BQ20" si="92">+(BC20+AS20+BM20)/AL20</f>
        <v>0</v>
      </c>
      <c r="BR20" s="54" t="e">
        <f t="shared" ref="BR20" si="93">+(BD20+AT20+BN20)/AN20</f>
        <v>#DIV/0!</v>
      </c>
      <c r="BS20" s="54"/>
      <c r="BT20" s="83">
        <v>0</v>
      </c>
      <c r="BU20" s="99" t="str">
        <f t="shared" ref="BU20" si="94">+AM20</f>
        <v>Apoyar la definición e implementación del Plan de Continuidad del Negocio</v>
      </c>
      <c r="BV20" s="89">
        <f t="shared" ref="BV20" si="95">+AN20/4</f>
        <v>0</v>
      </c>
      <c r="BW20" s="104"/>
      <c r="BX20" s="104"/>
      <c r="BY20" s="83" t="e">
        <f t="shared" ref="BY20" si="96">+(BW20/BT20)</f>
        <v>#DIV/0!</v>
      </c>
      <c r="BZ20" s="83" t="e">
        <f t="shared" ref="BZ20" si="97">+(BX20/BV20)</f>
        <v>#DIV/0!</v>
      </c>
      <c r="CA20" s="83">
        <f t="shared" ref="CA20" si="98">+(BC20+AS20+BM20+BW20)/AL20</f>
        <v>0</v>
      </c>
      <c r="CB20" s="83" t="e">
        <f t="shared" ref="CB20" si="99">+(BD20+AT20+BN20+BX20)/AN20</f>
        <v>#DIV/0!</v>
      </c>
      <c r="CC20" s="83"/>
      <c r="CD20" s="57">
        <f t="shared" ref="CD20" si="100">IF(AND(AP20=0,AS20=0),"No Prog ni Ejec",IF(AP20=0,CONCATENATE("No Prog, Ejec=  ",AS20),AS20/AP20))</f>
        <v>0</v>
      </c>
      <c r="CE20" s="57" t="str">
        <f t="shared" ref="CE20" si="101">IF(AND(AR20=0,AT20=0),"No Prog ni Ejec",IF(AR20=0,CONCATENATE("No Prog, Ejec=  ",AT20),AT20/AR20))</f>
        <v>No Prog ni Ejec</v>
      </c>
      <c r="CF20" s="57">
        <f t="shared" ref="CF20" si="102">IF(AND(AZ20=0,BC20=0),"No Prog ni Ejec",IF(AZ20=0,CONCATENATE("No Prog, Ejec=  ",BC20),BC20/AZ20))</f>
        <v>0</v>
      </c>
      <c r="CG20" s="57" t="str">
        <f t="shared" ref="CG20" si="103">IF(AND(BB20=0,BD20=0),"No Prog ni Ejec",IF(BB20=0,CONCATENATE("No Prog, Ejec=  ",BD20),BD20/BB20))</f>
        <v>No Prog ni Ejec</v>
      </c>
      <c r="CH20" s="57">
        <f t="shared" ref="CH20" si="104">IF(AND(BJ20=0,BM20=0),"No Prog ni Ejec",IF(BJ20=0,CONCATENATE("No Prog, Ejec=  ",BM20),BM20/BJ20))</f>
        <v>0</v>
      </c>
      <c r="CI20" s="57" t="str">
        <f t="shared" ref="CI20" si="105">IF(AND(BL20=0,BN20=0),"No Prog ni Ejec",IF(BL20=0,CONCATENATE("No Prog, Ejec=  ",BN20),BN20/BL20))</f>
        <v>No Prog ni Ejec</v>
      </c>
      <c r="CJ20" s="57" t="str">
        <f t="shared" ref="CJ20" si="106">IF(AND(BT20=0,BW20=0),"No Prog ni Ejec",IF(BT20=0,CONCATENATE("No Prog, Ejec=  ",BW20),BW20/BT20))</f>
        <v>No Prog ni Ejec</v>
      </c>
      <c r="CK20" s="57" t="str">
        <f t="shared" ref="CK20" si="107">IF(AND(BV20=0,BX20=0),"No Prog ni Ejec",IF(BV20=0,CONCATENATE("No Prog, Ejec=  ",BX20),BX20/BV20))</f>
        <v>No Prog ni Ejec</v>
      </c>
      <c r="CL20" s="113">
        <f t="shared" si="18"/>
        <v>0</v>
      </c>
      <c r="CV20" s="93">
        <v>6</v>
      </c>
    </row>
    <row r="21" spans="1:100" s="58" customFormat="1" ht="102.75" customHeight="1" x14ac:dyDescent="0.2">
      <c r="A21" s="104">
        <v>12000</v>
      </c>
      <c r="B21" s="99" t="s">
        <v>15</v>
      </c>
      <c r="C21" s="99" t="s">
        <v>297</v>
      </c>
      <c r="D21" s="157"/>
      <c r="E21" s="157" t="s">
        <v>1048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69" t="s">
        <v>201</v>
      </c>
      <c r="R21" s="169" t="s">
        <v>201</v>
      </c>
      <c r="S21" s="104" t="s">
        <v>53</v>
      </c>
      <c r="T21" s="99" t="s">
        <v>94</v>
      </c>
      <c r="U21" s="99" t="s">
        <v>201</v>
      </c>
      <c r="V21" s="99" t="s">
        <v>201</v>
      </c>
      <c r="W21" s="104" t="s">
        <v>924</v>
      </c>
      <c r="X21" s="99" t="s">
        <v>547</v>
      </c>
      <c r="Y21" s="105" t="s">
        <v>359</v>
      </c>
      <c r="Z21" s="49">
        <v>1</v>
      </c>
      <c r="AA21" s="104" t="s">
        <v>922</v>
      </c>
      <c r="AB21" s="99" t="s">
        <v>549</v>
      </c>
      <c r="AC21" s="85">
        <v>0</v>
      </c>
      <c r="AD21" s="90">
        <v>1</v>
      </c>
      <c r="AE21" s="99" t="s">
        <v>20</v>
      </c>
      <c r="AF21" s="99" t="s">
        <v>22</v>
      </c>
      <c r="AG21" s="99" t="s">
        <v>201</v>
      </c>
      <c r="AH21" s="99" t="s">
        <v>639</v>
      </c>
      <c r="AI21" s="99" t="s">
        <v>29</v>
      </c>
      <c r="AJ21" s="99" t="s">
        <v>548</v>
      </c>
      <c r="AK21" s="99" t="s">
        <v>201</v>
      </c>
      <c r="AL21" s="90">
        <v>0.01</v>
      </c>
      <c r="AM21" s="99" t="str">
        <f t="shared" si="0"/>
        <v>Formular un plan estratégico cuatrienal de acuerdo con el Plan Nacional de Desarrollo vigente</v>
      </c>
      <c r="AN21" s="51">
        <f t="shared" si="1"/>
        <v>0</v>
      </c>
      <c r="AO21" s="52" t="s">
        <v>48</v>
      </c>
      <c r="AP21" s="49">
        <v>0</v>
      </c>
      <c r="AQ21" s="99" t="str">
        <f t="shared" si="26"/>
        <v>Formular un plan estratégico cuatrienal de acuerdo con el Plan Nacional de Desarrollo vigente</v>
      </c>
      <c r="AR21" s="89">
        <f>+AN21/4</f>
        <v>0</v>
      </c>
      <c r="AS21" s="104"/>
      <c r="AT21" s="104"/>
      <c r="AU21" s="54" t="e">
        <f t="shared" si="19"/>
        <v>#DIV/0!</v>
      </c>
      <c r="AV21" s="54" t="e">
        <f t="shared" si="27"/>
        <v>#DIV/0!</v>
      </c>
      <c r="AW21" s="54">
        <f t="shared" si="2"/>
        <v>0</v>
      </c>
      <c r="AX21" s="54" t="e">
        <f t="shared" si="3"/>
        <v>#DIV/0!</v>
      </c>
      <c r="AY21" s="54"/>
      <c r="AZ21" s="49">
        <v>0</v>
      </c>
      <c r="BA21" s="99" t="str">
        <f t="shared" si="4"/>
        <v>Formular un plan estratégico cuatrienal de acuerdo con el Plan Nacional de Desarrollo vigente</v>
      </c>
      <c r="BB21" s="89">
        <f>+AN21/4</f>
        <v>0</v>
      </c>
      <c r="BC21" s="56"/>
      <c r="BD21" s="56"/>
      <c r="BE21" s="54" t="e">
        <f t="shared" si="20"/>
        <v>#DIV/0!</v>
      </c>
      <c r="BF21" s="54" t="e">
        <f t="shared" si="5"/>
        <v>#DIV/0!</v>
      </c>
      <c r="BG21" s="54">
        <f t="shared" si="6"/>
        <v>0</v>
      </c>
      <c r="BH21" s="54" t="e">
        <f t="shared" si="7"/>
        <v>#DIV/0!</v>
      </c>
      <c r="BI21" s="54"/>
      <c r="BJ21" s="49">
        <v>0</v>
      </c>
      <c r="BK21" s="99" t="str">
        <f t="shared" si="8"/>
        <v>Formular un plan estratégico cuatrienal de acuerdo con el Plan Nacional de Desarrollo vigente</v>
      </c>
      <c r="BL21" s="89">
        <f>+AN21/4</f>
        <v>0</v>
      </c>
      <c r="BM21" s="104"/>
      <c r="BN21" s="104"/>
      <c r="BO21" s="54" t="e">
        <f t="shared" si="21"/>
        <v>#DIV/0!</v>
      </c>
      <c r="BP21" s="54" t="e">
        <f t="shared" si="28"/>
        <v>#DIV/0!</v>
      </c>
      <c r="BQ21" s="54">
        <f t="shared" si="22"/>
        <v>0</v>
      </c>
      <c r="BR21" s="54" t="e">
        <f t="shared" si="29"/>
        <v>#DIV/0!</v>
      </c>
      <c r="BS21" s="54"/>
      <c r="BT21" s="49">
        <v>1</v>
      </c>
      <c r="BU21" s="99" t="str">
        <f t="shared" si="9"/>
        <v>Formular un plan estratégico cuatrienal de acuerdo con el Plan Nacional de Desarrollo vigente</v>
      </c>
      <c r="BV21" s="89">
        <f>+AN21/4</f>
        <v>0</v>
      </c>
      <c r="BW21" s="104"/>
      <c r="BX21" s="104"/>
      <c r="BY21" s="83">
        <f t="shared" si="23"/>
        <v>0</v>
      </c>
      <c r="BZ21" s="83" t="e">
        <f t="shared" si="30"/>
        <v>#DIV/0!</v>
      </c>
      <c r="CA21" s="83">
        <f t="shared" si="24"/>
        <v>0</v>
      </c>
      <c r="CB21" s="83" t="e">
        <f t="shared" si="31"/>
        <v>#DIV/0!</v>
      </c>
      <c r="CC21" s="83"/>
      <c r="CD21" s="57" t="str">
        <f t="shared" si="12"/>
        <v>No Prog ni Ejec</v>
      </c>
      <c r="CE21" s="57" t="str">
        <f t="shared" si="13"/>
        <v>No Prog ni Ejec</v>
      </c>
      <c r="CF21" s="57" t="str">
        <f t="shared" si="14"/>
        <v>No Prog ni Ejec</v>
      </c>
      <c r="CG21" s="57" t="str">
        <f t="shared" si="15"/>
        <v>No Prog ni Ejec</v>
      </c>
      <c r="CH21" s="57" t="str">
        <f t="shared" si="25"/>
        <v>No Prog ni Ejec</v>
      </c>
      <c r="CI21" s="57" t="str">
        <f t="shared" si="32"/>
        <v>No Prog ni Ejec</v>
      </c>
      <c r="CJ21" s="57">
        <f t="shared" si="16"/>
        <v>0</v>
      </c>
      <c r="CK21" s="57" t="str">
        <f t="shared" si="17"/>
        <v>No Prog ni Ejec</v>
      </c>
      <c r="CL21" s="113">
        <f t="shared" si="18"/>
        <v>0</v>
      </c>
      <c r="CV21" s="93">
        <v>6</v>
      </c>
    </row>
    <row r="22" spans="1:100" s="58" customFormat="1" ht="76.5" x14ac:dyDescent="0.2">
      <c r="A22" s="104">
        <v>11900</v>
      </c>
      <c r="B22" s="99" t="s">
        <v>125</v>
      </c>
      <c r="C22" s="99" t="s">
        <v>297</v>
      </c>
      <c r="D22" s="157"/>
      <c r="E22" s="157" t="s">
        <v>1048</v>
      </c>
      <c r="F22" s="157" t="s">
        <v>1048</v>
      </c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69" t="s">
        <v>201</v>
      </c>
      <c r="R22" s="169" t="s">
        <v>201</v>
      </c>
      <c r="S22" s="104" t="s">
        <v>126</v>
      </c>
      <c r="T22" s="99" t="s">
        <v>60</v>
      </c>
      <c r="U22" s="99" t="s">
        <v>201</v>
      </c>
      <c r="V22" s="99" t="s">
        <v>201</v>
      </c>
      <c r="W22" s="104" t="s">
        <v>590</v>
      </c>
      <c r="X22" s="99" t="s">
        <v>458</v>
      </c>
      <c r="Y22" s="105" t="s">
        <v>51</v>
      </c>
      <c r="Z22" s="83">
        <v>1</v>
      </c>
      <c r="AA22" s="104" t="s">
        <v>589</v>
      </c>
      <c r="AB22" s="99" t="s">
        <v>935</v>
      </c>
      <c r="AC22" s="85">
        <f>146036800+220976134-100000000</f>
        <v>267012934</v>
      </c>
      <c r="AD22" s="90">
        <v>1</v>
      </c>
      <c r="AE22" s="99" t="s">
        <v>17</v>
      </c>
      <c r="AF22" s="99" t="s">
        <v>28</v>
      </c>
      <c r="AG22" s="99" t="s">
        <v>201</v>
      </c>
      <c r="AH22" s="99" t="s">
        <v>639</v>
      </c>
      <c r="AI22" s="99" t="s">
        <v>1064</v>
      </c>
      <c r="AJ22" s="99" t="s">
        <v>459</v>
      </c>
      <c r="AK22" s="99" t="s">
        <v>201</v>
      </c>
      <c r="AL22" s="90">
        <v>1</v>
      </c>
      <c r="AM22" s="99" t="str">
        <f t="shared" si="0"/>
        <v xml:space="preserve">
Ejercer la representación judicial y asesorías en materia contractual  </v>
      </c>
      <c r="AN22" s="51">
        <f t="shared" si="1"/>
        <v>267012934</v>
      </c>
      <c r="AO22" s="52" t="s">
        <v>46</v>
      </c>
      <c r="AP22" s="83">
        <v>0</v>
      </c>
      <c r="AQ22" s="99" t="str">
        <f t="shared" si="26"/>
        <v xml:space="preserve">
Ejercer la representación judicial y asesorías en materia contractual  </v>
      </c>
      <c r="AR22" s="89">
        <v>0</v>
      </c>
      <c r="AS22" s="104"/>
      <c r="AT22" s="104"/>
      <c r="AU22" s="54" t="e">
        <f t="shared" si="19"/>
        <v>#DIV/0!</v>
      </c>
      <c r="AV22" s="54" t="e">
        <f t="shared" si="27"/>
        <v>#DIV/0!</v>
      </c>
      <c r="AW22" s="54">
        <f t="shared" si="2"/>
        <v>0</v>
      </c>
      <c r="AX22" s="54">
        <f t="shared" si="3"/>
        <v>0</v>
      </c>
      <c r="AY22" s="54"/>
      <c r="AZ22" s="83">
        <v>0</v>
      </c>
      <c r="BA22" s="99" t="str">
        <f t="shared" si="4"/>
        <v xml:space="preserve">
Ejercer la representación judicial y asesorías en materia contractual  </v>
      </c>
      <c r="BB22" s="89">
        <v>0</v>
      </c>
      <c r="BC22" s="56"/>
      <c r="BD22" s="56"/>
      <c r="BE22" s="54" t="e">
        <f t="shared" si="20"/>
        <v>#DIV/0!</v>
      </c>
      <c r="BF22" s="54" t="e">
        <f t="shared" si="5"/>
        <v>#DIV/0!</v>
      </c>
      <c r="BG22" s="54">
        <f t="shared" si="6"/>
        <v>0</v>
      </c>
      <c r="BH22" s="54">
        <f t="shared" si="7"/>
        <v>0</v>
      </c>
      <c r="BI22" s="54"/>
      <c r="BJ22" s="83">
        <v>0.5</v>
      </c>
      <c r="BK22" s="99" t="str">
        <f t="shared" si="8"/>
        <v xml:space="preserve">
Ejercer la representación judicial y asesorías en materia contractual  </v>
      </c>
      <c r="BL22" s="89">
        <f>+AN22*BJ22</f>
        <v>133506467</v>
      </c>
      <c r="BM22" s="104"/>
      <c r="BN22" s="104"/>
      <c r="BO22" s="54">
        <f t="shared" si="21"/>
        <v>0</v>
      </c>
      <c r="BP22" s="54">
        <f t="shared" si="28"/>
        <v>0</v>
      </c>
      <c r="BQ22" s="54">
        <f t="shared" si="22"/>
        <v>0</v>
      </c>
      <c r="BR22" s="54">
        <f t="shared" si="29"/>
        <v>0</v>
      </c>
      <c r="BS22" s="54"/>
      <c r="BT22" s="83">
        <v>0.5</v>
      </c>
      <c r="BU22" s="99" t="str">
        <f t="shared" si="9"/>
        <v xml:space="preserve">
Ejercer la representación judicial y asesorías en materia contractual  </v>
      </c>
      <c r="BV22" s="89">
        <f>+AN22*BT22</f>
        <v>133506467</v>
      </c>
      <c r="BW22" s="104"/>
      <c r="BX22" s="104"/>
      <c r="BY22" s="83">
        <f t="shared" si="23"/>
        <v>0</v>
      </c>
      <c r="BZ22" s="83">
        <f t="shared" si="30"/>
        <v>0</v>
      </c>
      <c r="CA22" s="83">
        <f t="shared" si="24"/>
        <v>0</v>
      </c>
      <c r="CB22" s="83">
        <f t="shared" si="31"/>
        <v>0</v>
      </c>
      <c r="CC22" s="83"/>
      <c r="CD22" s="57" t="str">
        <f t="shared" si="12"/>
        <v>No Prog ni Ejec</v>
      </c>
      <c r="CE22" s="57" t="str">
        <f t="shared" si="13"/>
        <v>No Prog ni Ejec</v>
      </c>
      <c r="CF22" s="57" t="str">
        <f t="shared" si="14"/>
        <v>No Prog ni Ejec</v>
      </c>
      <c r="CG22" s="57" t="str">
        <f t="shared" si="15"/>
        <v>No Prog ni Ejec</v>
      </c>
      <c r="CH22" s="57">
        <f t="shared" si="25"/>
        <v>0</v>
      </c>
      <c r="CI22" s="57">
        <f t="shared" si="32"/>
        <v>0</v>
      </c>
      <c r="CJ22" s="57">
        <f t="shared" si="16"/>
        <v>0</v>
      </c>
      <c r="CK22" s="57">
        <f t="shared" si="17"/>
        <v>0</v>
      </c>
      <c r="CL22" s="113">
        <f t="shared" si="18"/>
        <v>0</v>
      </c>
      <c r="CV22" s="93">
        <v>6</v>
      </c>
    </row>
    <row r="23" spans="1:100" s="58" customFormat="1" ht="114.75" x14ac:dyDescent="0.2">
      <c r="A23" s="104">
        <v>11900</v>
      </c>
      <c r="B23" s="99" t="s">
        <v>125</v>
      </c>
      <c r="C23" s="99" t="s">
        <v>297</v>
      </c>
      <c r="D23" s="157"/>
      <c r="E23" s="157" t="s">
        <v>1048</v>
      </c>
      <c r="F23" s="157" t="s">
        <v>1048</v>
      </c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69" t="s">
        <v>201</v>
      </c>
      <c r="R23" s="169" t="s">
        <v>201</v>
      </c>
      <c r="S23" s="104" t="s">
        <v>126</v>
      </c>
      <c r="T23" s="99" t="s">
        <v>60</v>
      </c>
      <c r="U23" s="99" t="s">
        <v>201</v>
      </c>
      <c r="V23" s="99" t="s">
        <v>201</v>
      </c>
      <c r="W23" s="104" t="s">
        <v>594</v>
      </c>
      <c r="X23" s="99" t="s">
        <v>466</v>
      </c>
      <c r="Y23" s="105" t="s">
        <v>51</v>
      </c>
      <c r="Z23" s="83">
        <v>1</v>
      </c>
      <c r="AA23" s="104" t="s">
        <v>593</v>
      </c>
      <c r="AB23" s="52" t="s">
        <v>934</v>
      </c>
      <c r="AC23" s="85">
        <f>61642068+100000000</f>
        <v>161642068</v>
      </c>
      <c r="AD23" s="90">
        <v>1</v>
      </c>
      <c r="AE23" s="99" t="s">
        <v>17</v>
      </c>
      <c r="AF23" s="99" t="s">
        <v>28</v>
      </c>
      <c r="AG23" s="99" t="s">
        <v>201</v>
      </c>
      <c r="AH23" s="99" t="s">
        <v>639</v>
      </c>
      <c r="AI23" s="99" t="s">
        <v>1064</v>
      </c>
      <c r="AJ23" s="99" t="s">
        <v>930</v>
      </c>
      <c r="AK23" s="99" t="s">
        <v>201</v>
      </c>
      <c r="AL23" s="90">
        <v>1</v>
      </c>
      <c r="AM23" s="99" t="str">
        <f t="shared" si="0"/>
        <v>Tramitar consultas y peticiones de carácter jurídico,  judicial y contractual que adelanta la entidad, y frente al contenido de actos administrativos y mantener actualizada la información de normas constitucionales y legales y demás asuntos de competencia de la ADRES.</v>
      </c>
      <c r="AN23" s="51">
        <f t="shared" si="1"/>
        <v>161642068</v>
      </c>
      <c r="AO23" s="52" t="s">
        <v>46</v>
      </c>
      <c r="AP23" s="83">
        <v>0.25</v>
      </c>
      <c r="AQ23" s="99" t="str">
        <f t="shared" si="26"/>
        <v>Tramitar consultas y peticiones de carácter jurídico,  judicial y contractual que adelanta la entidad, y frente al contenido de actos administrativos y mantener actualizada la información de normas constitucionales y legales y demás asuntos de competencia de la ADRES.</v>
      </c>
      <c r="AR23" s="89">
        <f>+AN23/4</f>
        <v>40410517</v>
      </c>
      <c r="AS23" s="104"/>
      <c r="AT23" s="104"/>
      <c r="AU23" s="54">
        <f t="shared" si="19"/>
        <v>0</v>
      </c>
      <c r="AV23" s="54">
        <f t="shared" si="27"/>
        <v>0</v>
      </c>
      <c r="AW23" s="54">
        <f t="shared" si="2"/>
        <v>0</v>
      </c>
      <c r="AX23" s="54">
        <f t="shared" si="3"/>
        <v>0</v>
      </c>
      <c r="AY23" s="54"/>
      <c r="AZ23" s="83">
        <v>0.25</v>
      </c>
      <c r="BA23" s="99" t="str">
        <f t="shared" si="4"/>
        <v>Tramitar consultas y peticiones de carácter jurídico,  judicial y contractual que adelanta la entidad, y frente al contenido de actos administrativos y mantener actualizada la información de normas constitucionales y legales y demás asuntos de competencia de la ADRES.</v>
      </c>
      <c r="BB23" s="89">
        <f>+AN23/4</f>
        <v>40410517</v>
      </c>
      <c r="BC23" s="56"/>
      <c r="BD23" s="56"/>
      <c r="BE23" s="54">
        <f t="shared" si="20"/>
        <v>0</v>
      </c>
      <c r="BF23" s="54">
        <f t="shared" si="5"/>
        <v>0</v>
      </c>
      <c r="BG23" s="54">
        <f t="shared" si="6"/>
        <v>0</v>
      </c>
      <c r="BH23" s="54">
        <f t="shared" si="7"/>
        <v>0</v>
      </c>
      <c r="BI23" s="54"/>
      <c r="BJ23" s="83">
        <v>0.25</v>
      </c>
      <c r="BK23" s="99" t="str">
        <f t="shared" si="8"/>
        <v>Tramitar consultas y peticiones de carácter jurídico,  judicial y contractual que adelanta la entidad, y frente al contenido de actos administrativos y mantener actualizada la información de normas constitucionales y legales y demás asuntos de competencia de la ADRES.</v>
      </c>
      <c r="BL23" s="89">
        <f>+AN23/4</f>
        <v>40410517</v>
      </c>
      <c r="BM23" s="104"/>
      <c r="BN23" s="104"/>
      <c r="BO23" s="54">
        <f t="shared" si="21"/>
        <v>0</v>
      </c>
      <c r="BP23" s="54">
        <f t="shared" si="28"/>
        <v>0</v>
      </c>
      <c r="BQ23" s="54">
        <f t="shared" si="22"/>
        <v>0</v>
      </c>
      <c r="BR23" s="54">
        <f t="shared" si="29"/>
        <v>0</v>
      </c>
      <c r="BS23" s="54"/>
      <c r="BT23" s="83">
        <v>0.25</v>
      </c>
      <c r="BU23" s="99" t="str">
        <f t="shared" si="9"/>
        <v>Tramitar consultas y peticiones de carácter jurídico,  judicial y contractual que adelanta la entidad, y frente al contenido de actos administrativos y mantener actualizada la información de normas constitucionales y legales y demás asuntos de competencia de la ADRES.</v>
      </c>
      <c r="BV23" s="89">
        <f>+AN23/4</f>
        <v>40410517</v>
      </c>
      <c r="BW23" s="104"/>
      <c r="BX23" s="104"/>
      <c r="BY23" s="83">
        <f t="shared" si="23"/>
        <v>0</v>
      </c>
      <c r="BZ23" s="83">
        <f t="shared" si="30"/>
        <v>0</v>
      </c>
      <c r="CA23" s="83">
        <f t="shared" si="24"/>
        <v>0</v>
      </c>
      <c r="CB23" s="83">
        <f t="shared" si="31"/>
        <v>0</v>
      </c>
      <c r="CC23" s="83"/>
      <c r="CD23" s="57">
        <f t="shared" si="12"/>
        <v>0</v>
      </c>
      <c r="CE23" s="57">
        <f t="shared" si="13"/>
        <v>0</v>
      </c>
      <c r="CF23" s="57">
        <f t="shared" si="14"/>
        <v>0</v>
      </c>
      <c r="CG23" s="57">
        <f t="shared" si="15"/>
        <v>0</v>
      </c>
      <c r="CH23" s="57">
        <f t="shared" si="25"/>
        <v>0</v>
      </c>
      <c r="CI23" s="57">
        <f t="shared" si="32"/>
        <v>0</v>
      </c>
      <c r="CJ23" s="57">
        <f t="shared" si="16"/>
        <v>0</v>
      </c>
      <c r="CK23" s="57">
        <f t="shared" si="17"/>
        <v>0</v>
      </c>
      <c r="CL23" s="113">
        <f t="shared" si="18"/>
        <v>0</v>
      </c>
      <c r="CV23" s="93">
        <v>6</v>
      </c>
    </row>
    <row r="24" spans="1:100" s="58" customFormat="1" ht="114.75" x14ac:dyDescent="0.2">
      <c r="A24" s="104">
        <v>11900</v>
      </c>
      <c r="B24" s="99" t="s">
        <v>125</v>
      </c>
      <c r="C24" s="99" t="s">
        <v>297</v>
      </c>
      <c r="D24" s="157"/>
      <c r="E24" s="157" t="s">
        <v>1048</v>
      </c>
      <c r="F24" s="157" t="s">
        <v>1048</v>
      </c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69" t="s">
        <v>201</v>
      </c>
      <c r="R24" s="169" t="s">
        <v>201</v>
      </c>
      <c r="S24" s="104" t="s">
        <v>126</v>
      </c>
      <c r="T24" s="99" t="s">
        <v>60</v>
      </c>
      <c r="U24" s="99" t="s">
        <v>201</v>
      </c>
      <c r="V24" s="99" t="s">
        <v>201</v>
      </c>
      <c r="W24" s="104" t="s">
        <v>594</v>
      </c>
      <c r="X24" s="99" t="s">
        <v>421</v>
      </c>
      <c r="Y24" s="105" t="s">
        <v>172</v>
      </c>
      <c r="Z24" s="83">
        <v>1</v>
      </c>
      <c r="AA24" s="104" t="s">
        <v>593</v>
      </c>
      <c r="AB24" s="99" t="s">
        <v>420</v>
      </c>
      <c r="AC24" s="85">
        <v>150000000</v>
      </c>
      <c r="AD24" s="90">
        <v>1</v>
      </c>
      <c r="AE24" s="99" t="s">
        <v>17</v>
      </c>
      <c r="AF24" s="99" t="s">
        <v>28</v>
      </c>
      <c r="AG24" s="99" t="s">
        <v>201</v>
      </c>
      <c r="AH24" s="99" t="s">
        <v>639</v>
      </c>
      <c r="AI24" s="99" t="s">
        <v>1064</v>
      </c>
      <c r="AJ24" s="99" t="s">
        <v>422</v>
      </c>
      <c r="AK24" s="99" t="s">
        <v>201</v>
      </c>
      <c r="AL24" s="90">
        <v>1</v>
      </c>
      <c r="AM24" s="99" t="str">
        <f t="shared" si="0"/>
        <v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v>
      </c>
      <c r="AN24" s="51">
        <f t="shared" si="1"/>
        <v>150000000</v>
      </c>
      <c r="AO24" s="52" t="s">
        <v>46</v>
      </c>
      <c r="AP24" s="83">
        <v>0.25</v>
      </c>
      <c r="AQ24" s="99" t="str">
        <f t="shared" si="26"/>
        <v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v>
      </c>
      <c r="AR24" s="89">
        <f>+AN24/4</f>
        <v>37500000</v>
      </c>
      <c r="AS24" s="104"/>
      <c r="AT24" s="104"/>
      <c r="AU24" s="54">
        <f t="shared" si="19"/>
        <v>0</v>
      </c>
      <c r="AV24" s="54">
        <f t="shared" si="27"/>
        <v>0</v>
      </c>
      <c r="AW24" s="54">
        <f t="shared" si="2"/>
        <v>0</v>
      </c>
      <c r="AX24" s="54">
        <f t="shared" si="3"/>
        <v>0</v>
      </c>
      <c r="AY24" s="54"/>
      <c r="AZ24" s="83">
        <v>0.25</v>
      </c>
      <c r="BA24" s="99" t="str">
        <f t="shared" si="4"/>
        <v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v>
      </c>
      <c r="BB24" s="89">
        <f>+AN24/4</f>
        <v>37500000</v>
      </c>
      <c r="BC24" s="56"/>
      <c r="BD24" s="56"/>
      <c r="BE24" s="54">
        <f t="shared" si="20"/>
        <v>0</v>
      </c>
      <c r="BF24" s="54">
        <f t="shared" si="5"/>
        <v>0</v>
      </c>
      <c r="BG24" s="54">
        <f t="shared" si="6"/>
        <v>0</v>
      </c>
      <c r="BH24" s="54">
        <f t="shared" si="7"/>
        <v>0</v>
      </c>
      <c r="BI24" s="54"/>
      <c r="BJ24" s="83">
        <v>0.25</v>
      </c>
      <c r="BK24" s="99" t="str">
        <f t="shared" si="8"/>
        <v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v>
      </c>
      <c r="BL24" s="89">
        <f>+AN24/4</f>
        <v>37500000</v>
      </c>
      <c r="BM24" s="104"/>
      <c r="BN24" s="104"/>
      <c r="BO24" s="54">
        <f t="shared" si="21"/>
        <v>0</v>
      </c>
      <c r="BP24" s="54">
        <f t="shared" si="28"/>
        <v>0</v>
      </c>
      <c r="BQ24" s="54">
        <f t="shared" si="22"/>
        <v>0</v>
      </c>
      <c r="BR24" s="54">
        <f t="shared" si="29"/>
        <v>0</v>
      </c>
      <c r="BS24" s="54"/>
      <c r="BT24" s="83">
        <v>0.25</v>
      </c>
      <c r="BU24" s="99" t="str">
        <f t="shared" si="9"/>
        <v xml:space="preserve">Ejercer la representación judicial del recurso extraordinario de casación  y procesos cuya relevancia y asuntos que requieran de su intervención para la adecuada defensa de los intereses de la Entidad, entre las que se encuentran las acciones de repetición. </v>
      </c>
      <c r="BV24" s="89">
        <f>+AN24/4</f>
        <v>37500000</v>
      </c>
      <c r="BW24" s="104"/>
      <c r="BX24" s="104"/>
      <c r="BY24" s="83">
        <f t="shared" si="23"/>
        <v>0</v>
      </c>
      <c r="BZ24" s="83">
        <f t="shared" si="30"/>
        <v>0</v>
      </c>
      <c r="CA24" s="83">
        <f t="shared" si="24"/>
        <v>0</v>
      </c>
      <c r="CB24" s="83">
        <f t="shared" si="31"/>
        <v>0</v>
      </c>
      <c r="CC24" s="83"/>
      <c r="CD24" s="57">
        <f t="shared" si="12"/>
        <v>0</v>
      </c>
      <c r="CE24" s="57">
        <f t="shared" si="13"/>
        <v>0</v>
      </c>
      <c r="CF24" s="57">
        <f t="shared" si="14"/>
        <v>0</v>
      </c>
      <c r="CG24" s="57">
        <f t="shared" si="15"/>
        <v>0</v>
      </c>
      <c r="CH24" s="57">
        <f t="shared" si="25"/>
        <v>0</v>
      </c>
      <c r="CI24" s="57">
        <f t="shared" si="32"/>
        <v>0</v>
      </c>
      <c r="CJ24" s="57">
        <f t="shared" si="16"/>
        <v>0</v>
      </c>
      <c r="CK24" s="57">
        <f t="shared" si="17"/>
        <v>0</v>
      </c>
      <c r="CL24" s="113">
        <f t="shared" si="18"/>
        <v>0</v>
      </c>
      <c r="CV24" s="93">
        <v>6</v>
      </c>
    </row>
    <row r="25" spans="1:100" s="58" customFormat="1" ht="51" x14ac:dyDescent="0.2">
      <c r="A25" s="104">
        <v>11900</v>
      </c>
      <c r="B25" s="99" t="s">
        <v>125</v>
      </c>
      <c r="C25" s="99" t="s">
        <v>297</v>
      </c>
      <c r="D25" s="157"/>
      <c r="E25" s="157" t="s">
        <v>1048</v>
      </c>
      <c r="F25" s="157" t="s">
        <v>1048</v>
      </c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69" t="s">
        <v>201</v>
      </c>
      <c r="R25" s="169" t="s">
        <v>201</v>
      </c>
      <c r="S25" s="104" t="s">
        <v>126</v>
      </c>
      <c r="T25" s="99" t="s">
        <v>60</v>
      </c>
      <c r="U25" s="99" t="s">
        <v>201</v>
      </c>
      <c r="V25" s="99" t="s">
        <v>201</v>
      </c>
      <c r="W25" s="104" t="s">
        <v>596</v>
      </c>
      <c r="X25" s="99" t="s">
        <v>424</v>
      </c>
      <c r="Y25" s="105" t="s">
        <v>359</v>
      </c>
      <c r="Z25" s="49">
        <v>1</v>
      </c>
      <c r="AA25" s="319" t="s">
        <v>595</v>
      </c>
      <c r="AB25" s="324" t="s">
        <v>423</v>
      </c>
      <c r="AC25" s="325">
        <v>80000000</v>
      </c>
      <c r="AD25" s="90">
        <v>1</v>
      </c>
      <c r="AE25" s="99" t="s">
        <v>17</v>
      </c>
      <c r="AF25" s="99" t="s">
        <v>28</v>
      </c>
      <c r="AG25" s="99" t="s">
        <v>201</v>
      </c>
      <c r="AH25" s="99" t="s">
        <v>639</v>
      </c>
      <c r="AI25" s="99" t="s">
        <v>1064</v>
      </c>
      <c r="AJ25" s="99" t="s">
        <v>425</v>
      </c>
      <c r="AK25" s="99" t="s">
        <v>201</v>
      </c>
      <c r="AL25" s="49">
        <v>1</v>
      </c>
      <c r="AM25" s="314" t="str">
        <f t="shared" si="0"/>
        <v>Asesorar y ejercer la representación judicial dentro del proceso instaurado por el CONSORCIO AUDIADRES 2020 contra la ADRES</v>
      </c>
      <c r="AN25" s="315">
        <f t="shared" si="1"/>
        <v>80000000</v>
      </c>
      <c r="AO25" s="52" t="s">
        <v>46</v>
      </c>
      <c r="AP25" s="49">
        <v>1</v>
      </c>
      <c r="AQ25" s="314" t="str">
        <f t="shared" si="26"/>
        <v>Asesorar y ejercer la representación judicial dentro del proceso instaurado por el CONSORCIO AUDIADRES 2020 contra la ADRES</v>
      </c>
      <c r="AR25" s="316">
        <v>24752000</v>
      </c>
      <c r="AS25" s="104"/>
      <c r="AT25" s="319"/>
      <c r="AU25" s="54">
        <f t="shared" si="19"/>
        <v>0</v>
      </c>
      <c r="AV25" s="317">
        <f t="shared" si="27"/>
        <v>0</v>
      </c>
      <c r="AW25" s="54">
        <f t="shared" si="2"/>
        <v>0</v>
      </c>
      <c r="AX25" s="317">
        <f t="shared" si="3"/>
        <v>0</v>
      </c>
      <c r="AY25" s="54"/>
      <c r="AZ25" s="49">
        <v>0</v>
      </c>
      <c r="BA25" s="314" t="str">
        <f t="shared" si="4"/>
        <v>Asesorar y ejercer la representación judicial dentro del proceso instaurado por el CONSORCIO AUDIADRES 2020 contra la ADRES</v>
      </c>
      <c r="BB25" s="316">
        <f>(AC25-AR25)/3</f>
        <v>18416000</v>
      </c>
      <c r="BC25" s="56"/>
      <c r="BD25" s="322"/>
      <c r="BE25" s="54" t="e">
        <f t="shared" si="20"/>
        <v>#DIV/0!</v>
      </c>
      <c r="BF25" s="317">
        <f t="shared" si="5"/>
        <v>0</v>
      </c>
      <c r="BG25" s="54">
        <f t="shared" si="6"/>
        <v>0</v>
      </c>
      <c r="BH25" s="317">
        <f t="shared" si="7"/>
        <v>0</v>
      </c>
      <c r="BI25" s="54"/>
      <c r="BJ25" s="49">
        <v>0</v>
      </c>
      <c r="BK25" s="314" t="str">
        <f t="shared" si="8"/>
        <v>Asesorar y ejercer la representación judicial dentro del proceso instaurado por el CONSORCIO AUDIADRES 2020 contra la ADRES</v>
      </c>
      <c r="BL25" s="316">
        <f>(AC25-AR25)/3</f>
        <v>18416000</v>
      </c>
      <c r="BM25" s="104"/>
      <c r="BN25" s="319"/>
      <c r="BO25" s="54" t="e">
        <f t="shared" si="21"/>
        <v>#DIV/0!</v>
      </c>
      <c r="BP25" s="317">
        <f t="shared" si="28"/>
        <v>0</v>
      </c>
      <c r="BQ25" s="54">
        <f t="shared" si="22"/>
        <v>0</v>
      </c>
      <c r="BR25" s="317">
        <f t="shared" si="29"/>
        <v>0</v>
      </c>
      <c r="BS25" s="54"/>
      <c r="BT25" s="49">
        <v>0</v>
      </c>
      <c r="BU25" s="314" t="str">
        <f t="shared" si="9"/>
        <v>Asesorar y ejercer la representación judicial dentro del proceso instaurado por el CONSORCIO AUDIADRES 2020 contra la ADRES</v>
      </c>
      <c r="BV25" s="316">
        <f>(AC25-AR25)/3</f>
        <v>18416000</v>
      </c>
      <c r="BW25" s="104"/>
      <c r="BX25" s="319"/>
      <c r="BY25" s="83" t="e">
        <f t="shared" si="23"/>
        <v>#DIV/0!</v>
      </c>
      <c r="BZ25" s="323">
        <f t="shared" si="30"/>
        <v>0</v>
      </c>
      <c r="CA25" s="83">
        <f t="shared" si="24"/>
        <v>0</v>
      </c>
      <c r="CB25" s="323">
        <f t="shared" si="31"/>
        <v>0</v>
      </c>
      <c r="CC25" s="83"/>
      <c r="CD25" s="57">
        <f t="shared" si="12"/>
        <v>0</v>
      </c>
      <c r="CE25" s="321">
        <f t="shared" si="13"/>
        <v>0</v>
      </c>
      <c r="CF25" s="57" t="str">
        <f t="shared" si="14"/>
        <v>No Prog ni Ejec</v>
      </c>
      <c r="CG25" s="321">
        <f t="shared" si="15"/>
        <v>0</v>
      </c>
      <c r="CH25" s="57" t="str">
        <f t="shared" si="25"/>
        <v>No Prog ni Ejec</v>
      </c>
      <c r="CI25" s="321">
        <f t="shared" si="32"/>
        <v>0</v>
      </c>
      <c r="CJ25" s="57" t="str">
        <f t="shared" si="16"/>
        <v>No Prog ni Ejec</v>
      </c>
      <c r="CK25" s="321">
        <f t="shared" si="17"/>
        <v>0</v>
      </c>
      <c r="CL25" s="113">
        <f t="shared" si="18"/>
        <v>0</v>
      </c>
      <c r="CV25" s="93">
        <v>6</v>
      </c>
    </row>
    <row r="26" spans="1:100" s="58" customFormat="1" ht="51" x14ac:dyDescent="0.2">
      <c r="A26" s="104">
        <v>11900</v>
      </c>
      <c r="B26" s="99" t="s">
        <v>125</v>
      </c>
      <c r="C26" s="99" t="s">
        <v>297</v>
      </c>
      <c r="D26" s="157"/>
      <c r="E26" s="157" t="s">
        <v>1048</v>
      </c>
      <c r="F26" s="157" t="s">
        <v>1048</v>
      </c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69" t="s">
        <v>201</v>
      </c>
      <c r="R26" s="169" t="s">
        <v>201</v>
      </c>
      <c r="S26" s="104" t="s">
        <v>126</v>
      </c>
      <c r="T26" s="99" t="s">
        <v>60</v>
      </c>
      <c r="U26" s="99" t="s">
        <v>201</v>
      </c>
      <c r="V26" s="99" t="s">
        <v>201</v>
      </c>
      <c r="W26" s="104" t="s">
        <v>597</v>
      </c>
      <c r="X26" s="99" t="s">
        <v>932</v>
      </c>
      <c r="Y26" s="105" t="s">
        <v>172</v>
      </c>
      <c r="Z26" s="83">
        <v>1</v>
      </c>
      <c r="AA26" s="319"/>
      <c r="AB26" s="324"/>
      <c r="AC26" s="325"/>
      <c r="AD26" s="90">
        <v>1</v>
      </c>
      <c r="AE26" s="99" t="s">
        <v>17</v>
      </c>
      <c r="AF26" s="99" t="s">
        <v>28</v>
      </c>
      <c r="AG26" s="99" t="s">
        <v>201</v>
      </c>
      <c r="AH26" s="99" t="s">
        <v>639</v>
      </c>
      <c r="AI26" s="99" t="s">
        <v>1064</v>
      </c>
      <c r="AJ26" s="99" t="s">
        <v>931</v>
      </c>
      <c r="AK26" s="99" t="s">
        <v>201</v>
      </c>
      <c r="AL26" s="90">
        <v>1</v>
      </c>
      <c r="AM26" s="314"/>
      <c r="AN26" s="315"/>
      <c r="AO26" s="52" t="s">
        <v>46</v>
      </c>
      <c r="AP26" s="83">
        <v>0</v>
      </c>
      <c r="AQ26" s="314"/>
      <c r="AR26" s="316"/>
      <c r="AS26" s="104"/>
      <c r="AT26" s="319"/>
      <c r="AU26" s="54"/>
      <c r="AV26" s="317"/>
      <c r="AW26" s="54"/>
      <c r="AX26" s="317"/>
      <c r="AY26" s="54"/>
      <c r="AZ26" s="83">
        <v>0.33</v>
      </c>
      <c r="BA26" s="314"/>
      <c r="BB26" s="316"/>
      <c r="BC26" s="56"/>
      <c r="BD26" s="322"/>
      <c r="BE26" s="54"/>
      <c r="BF26" s="317"/>
      <c r="BG26" s="54"/>
      <c r="BH26" s="317"/>
      <c r="BI26" s="54"/>
      <c r="BJ26" s="83">
        <v>0.33</v>
      </c>
      <c r="BK26" s="314"/>
      <c r="BL26" s="316"/>
      <c r="BM26" s="104"/>
      <c r="BN26" s="319"/>
      <c r="BO26" s="54"/>
      <c r="BP26" s="317"/>
      <c r="BQ26" s="54"/>
      <c r="BR26" s="317"/>
      <c r="BS26" s="54"/>
      <c r="BT26" s="83">
        <v>0.33</v>
      </c>
      <c r="BU26" s="314"/>
      <c r="BV26" s="316"/>
      <c r="BW26" s="104"/>
      <c r="BX26" s="319"/>
      <c r="BY26" s="83"/>
      <c r="BZ26" s="323"/>
      <c r="CA26" s="83"/>
      <c r="CB26" s="323"/>
      <c r="CC26" s="83"/>
      <c r="CD26" s="57" t="str">
        <f t="shared" ref="CD26" si="108">IF(AND(AP26=0,AS26=0),"No Prog ni Ejec",IF(AP26=0,CONCATENATE("No Prog, Ejec=  ",AS26),AS26/AP26))</f>
        <v>No Prog ni Ejec</v>
      </c>
      <c r="CE26" s="321"/>
      <c r="CF26" s="57">
        <f t="shared" ref="CF26" si="109">IF(AND(AZ26=0,BC26=0),"No Prog ni Ejec",IF(AZ26=0,CONCATENATE("No Prog, Ejec=  ",BC26),BC26/AZ26))</f>
        <v>0</v>
      </c>
      <c r="CG26" s="321"/>
      <c r="CH26" s="57">
        <f t="shared" ref="CH26" si="110">IF(AND(BJ26=0,BM26=0),"No Prog ni Ejec",IF(BJ26=0,CONCATENATE("No Prog, Ejec=  ",BM26),BM26/BJ26))</f>
        <v>0</v>
      </c>
      <c r="CI26" s="321"/>
      <c r="CJ26" s="57">
        <f t="shared" ref="CJ26" si="111">IF(AND(BT26=0,BW26=0),"No Prog ni Ejec",IF(BT26=0,CONCATENATE("No Prog, Ejec=  ",BW26),BW26/BT26))</f>
        <v>0</v>
      </c>
      <c r="CK26" s="321"/>
      <c r="CL26" s="113">
        <f t="shared" si="18"/>
        <v>0</v>
      </c>
      <c r="CV26" s="93">
        <v>6</v>
      </c>
    </row>
    <row r="27" spans="1:100" s="58" customFormat="1" ht="76.5" x14ac:dyDescent="0.2">
      <c r="A27" s="104">
        <v>11900</v>
      </c>
      <c r="B27" s="99" t="s">
        <v>125</v>
      </c>
      <c r="C27" s="99" t="s">
        <v>297</v>
      </c>
      <c r="D27" s="157"/>
      <c r="E27" s="157" t="s">
        <v>1048</v>
      </c>
      <c r="F27" s="157" t="s">
        <v>1048</v>
      </c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69" t="s">
        <v>201</v>
      </c>
      <c r="R27" s="169" t="s">
        <v>201</v>
      </c>
      <c r="S27" s="104" t="s">
        <v>126</v>
      </c>
      <c r="T27" s="99" t="s">
        <v>60</v>
      </c>
      <c r="U27" s="99" t="s">
        <v>201</v>
      </c>
      <c r="V27" s="99" t="s">
        <v>201</v>
      </c>
      <c r="W27" s="104" t="s">
        <v>623</v>
      </c>
      <c r="X27" s="99" t="s">
        <v>460</v>
      </c>
      <c r="Y27" s="105" t="s">
        <v>359</v>
      </c>
      <c r="Z27" s="49">
        <v>4</v>
      </c>
      <c r="AA27" s="104" t="s">
        <v>617</v>
      </c>
      <c r="AB27" s="52" t="s">
        <v>928</v>
      </c>
      <c r="AC27" s="85">
        <v>240000000</v>
      </c>
      <c r="AD27" s="90">
        <v>1</v>
      </c>
      <c r="AE27" s="99" t="s">
        <v>17</v>
      </c>
      <c r="AF27" s="99" t="s">
        <v>28</v>
      </c>
      <c r="AG27" s="99" t="s">
        <v>201</v>
      </c>
      <c r="AH27" s="99" t="s">
        <v>639</v>
      </c>
      <c r="AI27" s="99" t="s">
        <v>1064</v>
      </c>
      <c r="AJ27" s="99" t="s">
        <v>461</v>
      </c>
      <c r="AK27" s="99" t="s">
        <v>201</v>
      </c>
      <c r="AL27" s="49">
        <v>4</v>
      </c>
      <c r="AM27" s="99" t="str">
        <f t="shared" si="0"/>
        <v>Ejercer la interventotia del contrato de administración de la Clínica del Bosque de Cartagena suscrito entre CAPRECOM (liquidada) y la Unión Temporal DUCOT.</v>
      </c>
      <c r="AN27" s="51">
        <f t="shared" si="1"/>
        <v>240000000</v>
      </c>
      <c r="AO27" s="52" t="s">
        <v>46</v>
      </c>
      <c r="AP27" s="49">
        <v>1</v>
      </c>
      <c r="AQ27" s="99" t="str">
        <f t="shared" si="26"/>
        <v>Ejercer la interventotia del contrato de administración de la Clínica del Bosque de Cartagena suscrito entre CAPRECOM (liquidada) y la Unión Temporal DUCOT.</v>
      </c>
      <c r="AR27" s="89">
        <v>0</v>
      </c>
      <c r="AS27" s="104"/>
      <c r="AT27" s="104"/>
      <c r="AU27" s="54">
        <f t="shared" si="19"/>
        <v>0</v>
      </c>
      <c r="AV27" s="54" t="e">
        <f t="shared" si="27"/>
        <v>#DIV/0!</v>
      </c>
      <c r="AW27" s="54">
        <f t="shared" si="2"/>
        <v>0</v>
      </c>
      <c r="AX27" s="54">
        <f t="shared" si="3"/>
        <v>0</v>
      </c>
      <c r="AY27" s="54"/>
      <c r="AZ27" s="49">
        <v>1</v>
      </c>
      <c r="BA27" s="99" t="str">
        <f t="shared" si="4"/>
        <v>Ejercer la interventotia del contrato de administración de la Clínica del Bosque de Cartagena suscrito entre CAPRECOM (liquidada) y la Unión Temporal DUCOT.</v>
      </c>
      <c r="BB27" s="89">
        <f>+AN27/3</f>
        <v>80000000</v>
      </c>
      <c r="BC27" s="56"/>
      <c r="BD27" s="56"/>
      <c r="BE27" s="54">
        <f t="shared" si="20"/>
        <v>0</v>
      </c>
      <c r="BF27" s="54">
        <f t="shared" si="5"/>
        <v>0</v>
      </c>
      <c r="BG27" s="54">
        <f t="shared" si="6"/>
        <v>0</v>
      </c>
      <c r="BH27" s="54">
        <f t="shared" si="7"/>
        <v>0</v>
      </c>
      <c r="BI27" s="54"/>
      <c r="BJ27" s="49">
        <v>1</v>
      </c>
      <c r="BK27" s="99" t="str">
        <f t="shared" si="8"/>
        <v>Ejercer la interventotia del contrato de administración de la Clínica del Bosque de Cartagena suscrito entre CAPRECOM (liquidada) y la Unión Temporal DUCOT.</v>
      </c>
      <c r="BL27" s="89">
        <f>+AN27/3</f>
        <v>80000000</v>
      </c>
      <c r="BM27" s="104"/>
      <c r="BN27" s="104"/>
      <c r="BO27" s="54">
        <f t="shared" si="21"/>
        <v>0</v>
      </c>
      <c r="BP27" s="54">
        <f t="shared" si="28"/>
        <v>0</v>
      </c>
      <c r="BQ27" s="54">
        <f t="shared" si="22"/>
        <v>0</v>
      </c>
      <c r="BR27" s="54">
        <f t="shared" si="29"/>
        <v>0</v>
      </c>
      <c r="BS27" s="54"/>
      <c r="BT27" s="49">
        <v>1</v>
      </c>
      <c r="BU27" s="99" t="str">
        <f t="shared" si="9"/>
        <v>Ejercer la interventotia del contrato de administración de la Clínica del Bosque de Cartagena suscrito entre CAPRECOM (liquidada) y la Unión Temporal DUCOT.</v>
      </c>
      <c r="BV27" s="89">
        <f>+AN27/3</f>
        <v>80000000</v>
      </c>
      <c r="BW27" s="104"/>
      <c r="BX27" s="104"/>
      <c r="BY27" s="83">
        <f t="shared" si="23"/>
        <v>0</v>
      </c>
      <c r="BZ27" s="83">
        <f t="shared" si="30"/>
        <v>0</v>
      </c>
      <c r="CA27" s="83">
        <f t="shared" si="24"/>
        <v>0</v>
      </c>
      <c r="CB27" s="83">
        <f t="shared" si="31"/>
        <v>0</v>
      </c>
      <c r="CC27" s="83"/>
      <c r="CD27" s="57">
        <f t="shared" si="12"/>
        <v>0</v>
      </c>
      <c r="CE27" s="57" t="str">
        <f t="shared" si="13"/>
        <v>No Prog ni Ejec</v>
      </c>
      <c r="CF27" s="57">
        <f t="shared" si="14"/>
        <v>0</v>
      </c>
      <c r="CG27" s="57">
        <f t="shared" si="15"/>
        <v>0</v>
      </c>
      <c r="CH27" s="57">
        <f t="shared" si="25"/>
        <v>0</v>
      </c>
      <c r="CI27" s="57">
        <f t="shared" si="32"/>
        <v>0</v>
      </c>
      <c r="CJ27" s="57">
        <f t="shared" si="16"/>
        <v>0</v>
      </c>
      <c r="CK27" s="57">
        <f t="shared" si="17"/>
        <v>0</v>
      </c>
      <c r="CL27" s="113">
        <f t="shared" si="18"/>
        <v>0</v>
      </c>
      <c r="CV27" s="93">
        <v>6</v>
      </c>
    </row>
    <row r="28" spans="1:100" s="58" customFormat="1" ht="63.75" x14ac:dyDescent="0.2">
      <c r="A28" s="104">
        <v>11900</v>
      </c>
      <c r="B28" s="99" t="s">
        <v>125</v>
      </c>
      <c r="C28" s="99" t="s">
        <v>297</v>
      </c>
      <c r="D28" s="157"/>
      <c r="E28" s="157" t="s">
        <v>1048</v>
      </c>
      <c r="F28" s="157" t="s">
        <v>1048</v>
      </c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69" t="s">
        <v>201</v>
      </c>
      <c r="R28" s="169" t="s">
        <v>201</v>
      </c>
      <c r="S28" s="104" t="s">
        <v>126</v>
      </c>
      <c r="T28" s="99" t="s">
        <v>60</v>
      </c>
      <c r="U28" s="99" t="s">
        <v>201</v>
      </c>
      <c r="V28" s="99" t="s">
        <v>201</v>
      </c>
      <c r="W28" s="104" t="s">
        <v>624</v>
      </c>
      <c r="X28" s="99" t="s">
        <v>180</v>
      </c>
      <c r="Y28" s="105" t="s">
        <v>51</v>
      </c>
      <c r="Z28" s="83">
        <v>1</v>
      </c>
      <c r="AA28" s="104" t="s">
        <v>618</v>
      </c>
      <c r="AB28" s="52" t="s">
        <v>929</v>
      </c>
      <c r="AC28" s="85">
        <v>180000000</v>
      </c>
      <c r="AD28" s="90">
        <v>1</v>
      </c>
      <c r="AE28" s="99" t="s">
        <v>17</v>
      </c>
      <c r="AF28" s="99" t="s">
        <v>28</v>
      </c>
      <c r="AG28" s="99" t="s">
        <v>201</v>
      </c>
      <c r="AH28" s="99" t="s">
        <v>639</v>
      </c>
      <c r="AI28" s="99" t="s">
        <v>1064</v>
      </c>
      <c r="AJ28" s="99" t="s">
        <v>426</v>
      </c>
      <c r="AK28" s="99" t="s">
        <v>201</v>
      </c>
      <c r="AL28" s="90">
        <v>1</v>
      </c>
      <c r="AM28" s="99" t="str">
        <f t="shared" si="0"/>
        <v>Realizar vigilancia judicial y radicación de documentos en cada uno de los procesos que cursan en los despachos judiciales en contra de ADRES</v>
      </c>
      <c r="AN28" s="51">
        <f t="shared" si="1"/>
        <v>180000000</v>
      </c>
      <c r="AO28" s="52" t="s">
        <v>46</v>
      </c>
      <c r="AP28" s="83">
        <v>0.25</v>
      </c>
      <c r="AQ28" s="99" t="str">
        <f t="shared" si="26"/>
        <v>Realizar vigilancia judicial y radicación de documentos en cada uno de los procesos que cursan en los despachos judiciales en contra de ADRES</v>
      </c>
      <c r="AR28" s="89">
        <f>+AN28/4</f>
        <v>45000000</v>
      </c>
      <c r="AS28" s="104"/>
      <c r="AT28" s="104"/>
      <c r="AU28" s="54">
        <f t="shared" si="19"/>
        <v>0</v>
      </c>
      <c r="AV28" s="54">
        <f t="shared" si="27"/>
        <v>0</v>
      </c>
      <c r="AW28" s="54">
        <f t="shared" si="2"/>
        <v>0</v>
      </c>
      <c r="AX28" s="54">
        <f t="shared" si="3"/>
        <v>0</v>
      </c>
      <c r="AY28" s="54"/>
      <c r="AZ28" s="83">
        <v>0.25</v>
      </c>
      <c r="BA28" s="99" t="str">
        <f t="shared" si="4"/>
        <v>Realizar vigilancia judicial y radicación de documentos en cada uno de los procesos que cursan en los despachos judiciales en contra de ADRES</v>
      </c>
      <c r="BB28" s="89">
        <f>+AN28/4</f>
        <v>45000000</v>
      </c>
      <c r="BC28" s="56"/>
      <c r="BD28" s="56"/>
      <c r="BE28" s="54">
        <f t="shared" si="20"/>
        <v>0</v>
      </c>
      <c r="BF28" s="54">
        <f t="shared" si="5"/>
        <v>0</v>
      </c>
      <c r="BG28" s="54">
        <f t="shared" si="6"/>
        <v>0</v>
      </c>
      <c r="BH28" s="54">
        <f t="shared" si="7"/>
        <v>0</v>
      </c>
      <c r="BI28" s="54"/>
      <c r="BJ28" s="83">
        <v>0.25</v>
      </c>
      <c r="BK28" s="99" t="str">
        <f t="shared" si="8"/>
        <v>Realizar vigilancia judicial y radicación de documentos en cada uno de los procesos que cursan en los despachos judiciales en contra de ADRES</v>
      </c>
      <c r="BL28" s="89">
        <f>+AN28/4</f>
        <v>45000000</v>
      </c>
      <c r="BM28" s="104"/>
      <c r="BN28" s="104"/>
      <c r="BO28" s="54">
        <f t="shared" si="21"/>
        <v>0</v>
      </c>
      <c r="BP28" s="54">
        <f t="shared" si="28"/>
        <v>0</v>
      </c>
      <c r="BQ28" s="54">
        <f t="shared" si="22"/>
        <v>0</v>
      </c>
      <c r="BR28" s="54">
        <f t="shared" si="29"/>
        <v>0</v>
      </c>
      <c r="BS28" s="54"/>
      <c r="BT28" s="83">
        <v>0.25</v>
      </c>
      <c r="BU28" s="99" t="str">
        <f t="shared" si="9"/>
        <v>Realizar vigilancia judicial y radicación de documentos en cada uno de los procesos que cursan en los despachos judiciales en contra de ADRES</v>
      </c>
      <c r="BV28" s="89">
        <f>+AN28/4</f>
        <v>45000000</v>
      </c>
      <c r="BW28" s="104"/>
      <c r="BX28" s="104"/>
      <c r="BY28" s="83">
        <f t="shared" si="23"/>
        <v>0</v>
      </c>
      <c r="BZ28" s="83">
        <f t="shared" si="30"/>
        <v>0</v>
      </c>
      <c r="CA28" s="83">
        <f t="shared" si="24"/>
        <v>0</v>
      </c>
      <c r="CB28" s="83">
        <f t="shared" si="31"/>
        <v>0</v>
      </c>
      <c r="CC28" s="83"/>
      <c r="CD28" s="57">
        <f t="shared" si="12"/>
        <v>0</v>
      </c>
      <c r="CE28" s="57">
        <f t="shared" si="13"/>
        <v>0</v>
      </c>
      <c r="CF28" s="57">
        <f t="shared" si="14"/>
        <v>0</v>
      </c>
      <c r="CG28" s="57">
        <f t="shared" si="15"/>
        <v>0</v>
      </c>
      <c r="CH28" s="57">
        <f t="shared" si="25"/>
        <v>0</v>
      </c>
      <c r="CI28" s="57">
        <f t="shared" si="32"/>
        <v>0</v>
      </c>
      <c r="CJ28" s="57">
        <f t="shared" si="16"/>
        <v>0</v>
      </c>
      <c r="CK28" s="57">
        <f t="shared" si="17"/>
        <v>0</v>
      </c>
      <c r="CL28" s="113">
        <f t="shared" si="18"/>
        <v>0</v>
      </c>
      <c r="CV28" s="93">
        <v>6</v>
      </c>
    </row>
    <row r="29" spans="1:100" s="58" customFormat="1" ht="127.5" x14ac:dyDescent="0.2">
      <c r="A29" s="104">
        <v>11900</v>
      </c>
      <c r="B29" s="99" t="s">
        <v>125</v>
      </c>
      <c r="C29" s="99" t="s">
        <v>297</v>
      </c>
      <c r="D29" s="157"/>
      <c r="E29" s="157" t="s">
        <v>1048</v>
      </c>
      <c r="F29" s="157" t="s">
        <v>1048</v>
      </c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69" t="s">
        <v>201</v>
      </c>
      <c r="R29" s="169" t="s">
        <v>201</v>
      </c>
      <c r="S29" s="104" t="s">
        <v>126</v>
      </c>
      <c r="T29" s="99" t="s">
        <v>60</v>
      </c>
      <c r="U29" s="99" t="s">
        <v>201</v>
      </c>
      <c r="V29" s="99" t="s">
        <v>201</v>
      </c>
      <c r="W29" s="104" t="s">
        <v>620</v>
      </c>
      <c r="X29" s="99" t="s">
        <v>427</v>
      </c>
      <c r="Y29" s="52" t="s">
        <v>51</v>
      </c>
      <c r="Z29" s="83">
        <v>1</v>
      </c>
      <c r="AA29" s="319" t="s">
        <v>619</v>
      </c>
      <c r="AB29" s="324" t="s">
        <v>322</v>
      </c>
      <c r="AC29" s="325">
        <v>53164884</v>
      </c>
      <c r="AD29" s="90">
        <v>1</v>
      </c>
      <c r="AE29" s="99" t="s">
        <v>17</v>
      </c>
      <c r="AF29" s="99" t="s">
        <v>28</v>
      </c>
      <c r="AG29" s="99" t="s">
        <v>201</v>
      </c>
      <c r="AH29" s="99" t="s">
        <v>639</v>
      </c>
      <c r="AI29" s="99" t="s">
        <v>1064</v>
      </c>
      <c r="AJ29" s="99" t="s">
        <v>933</v>
      </c>
      <c r="AK29" s="99" t="s">
        <v>201</v>
      </c>
      <c r="AL29" s="83">
        <v>1</v>
      </c>
      <c r="AM29" s="314" t="str">
        <f t="shared" si="0"/>
        <v>Apoyar a la Oficina Asesora Jurídica en la administración de la plataforma Ekogui, y demás actuaciones necesarias para gestionar y lograr el pago de las sentencias condenatorias y conciliaciones.</v>
      </c>
      <c r="AN29" s="315">
        <f t="shared" si="1"/>
        <v>53164884</v>
      </c>
      <c r="AO29" s="52" t="s">
        <v>46</v>
      </c>
      <c r="AP29" s="83">
        <v>0</v>
      </c>
      <c r="AQ29" s="314" t="str">
        <f t="shared" si="26"/>
        <v>Apoyar a la Oficina Asesora Jurídica en la administración de la plataforma Ekogui, y demás actuaciones necesarias para gestionar y lograr el pago de las sentencias condenatorias y conciliaciones.</v>
      </c>
      <c r="AR29" s="316">
        <f>+AN29/4</f>
        <v>13291221</v>
      </c>
      <c r="AS29" s="104"/>
      <c r="AT29" s="319"/>
      <c r="AU29" s="54" t="e">
        <f t="shared" si="19"/>
        <v>#DIV/0!</v>
      </c>
      <c r="AV29" s="317">
        <f t="shared" si="27"/>
        <v>0</v>
      </c>
      <c r="AW29" s="54">
        <f t="shared" si="2"/>
        <v>0</v>
      </c>
      <c r="AX29" s="317">
        <f t="shared" si="3"/>
        <v>0</v>
      </c>
      <c r="AY29" s="54"/>
      <c r="AZ29" s="83">
        <v>0.5</v>
      </c>
      <c r="BA29" s="314" t="str">
        <f t="shared" si="4"/>
        <v>Apoyar a la Oficina Asesora Jurídica en la administración de la plataforma Ekogui, y demás actuaciones necesarias para gestionar y lograr el pago de las sentencias condenatorias y conciliaciones.</v>
      </c>
      <c r="BB29" s="316">
        <f>+AN29/4</f>
        <v>13291221</v>
      </c>
      <c r="BC29" s="56"/>
      <c r="BD29" s="322"/>
      <c r="BE29" s="54">
        <f t="shared" si="20"/>
        <v>0</v>
      </c>
      <c r="BF29" s="317">
        <f t="shared" si="5"/>
        <v>0</v>
      </c>
      <c r="BG29" s="54">
        <f t="shared" si="6"/>
        <v>0</v>
      </c>
      <c r="BH29" s="317">
        <f t="shared" si="7"/>
        <v>0</v>
      </c>
      <c r="BI29" s="54"/>
      <c r="BJ29" s="83">
        <v>0</v>
      </c>
      <c r="BK29" s="314" t="str">
        <f t="shared" si="8"/>
        <v>Apoyar a la Oficina Asesora Jurídica en la administración de la plataforma Ekogui, y demás actuaciones necesarias para gestionar y lograr el pago de las sentencias condenatorias y conciliaciones.</v>
      </c>
      <c r="BL29" s="316">
        <f>+AN29/4</f>
        <v>13291221</v>
      </c>
      <c r="BM29" s="104"/>
      <c r="BN29" s="319"/>
      <c r="BO29" s="54" t="e">
        <f t="shared" si="21"/>
        <v>#DIV/0!</v>
      </c>
      <c r="BP29" s="317">
        <f t="shared" si="28"/>
        <v>0</v>
      </c>
      <c r="BQ29" s="54">
        <f t="shared" si="22"/>
        <v>0</v>
      </c>
      <c r="BR29" s="317">
        <f t="shared" si="29"/>
        <v>0</v>
      </c>
      <c r="BS29" s="54"/>
      <c r="BT29" s="83">
        <v>0.5</v>
      </c>
      <c r="BU29" s="314" t="str">
        <f t="shared" si="9"/>
        <v>Apoyar a la Oficina Asesora Jurídica en la administración de la plataforma Ekogui, y demás actuaciones necesarias para gestionar y lograr el pago de las sentencias condenatorias y conciliaciones.</v>
      </c>
      <c r="BV29" s="316">
        <f>+AN29/4</f>
        <v>13291221</v>
      </c>
      <c r="BW29" s="104"/>
      <c r="BX29" s="319"/>
      <c r="BY29" s="83">
        <f t="shared" si="23"/>
        <v>0</v>
      </c>
      <c r="BZ29" s="323">
        <f t="shared" si="30"/>
        <v>0</v>
      </c>
      <c r="CA29" s="83">
        <f t="shared" si="24"/>
        <v>0</v>
      </c>
      <c r="CB29" s="323">
        <f t="shared" si="31"/>
        <v>0</v>
      </c>
      <c r="CC29" s="83"/>
      <c r="CD29" s="57" t="str">
        <f t="shared" si="12"/>
        <v>No Prog ni Ejec</v>
      </c>
      <c r="CE29" s="321">
        <f t="shared" si="13"/>
        <v>0</v>
      </c>
      <c r="CF29" s="57">
        <f t="shared" si="14"/>
        <v>0</v>
      </c>
      <c r="CG29" s="321">
        <f t="shared" si="15"/>
        <v>0</v>
      </c>
      <c r="CH29" s="57" t="str">
        <f t="shared" si="25"/>
        <v>No Prog ni Ejec</v>
      </c>
      <c r="CI29" s="321">
        <f t="shared" si="32"/>
        <v>0</v>
      </c>
      <c r="CJ29" s="57">
        <f t="shared" si="16"/>
        <v>0</v>
      </c>
      <c r="CK29" s="321">
        <f t="shared" si="17"/>
        <v>0</v>
      </c>
      <c r="CL29" s="113">
        <f t="shared" si="18"/>
        <v>0</v>
      </c>
      <c r="CV29" s="93">
        <v>6</v>
      </c>
    </row>
    <row r="30" spans="1:100" s="58" customFormat="1" ht="51" x14ac:dyDescent="0.2">
      <c r="A30" s="104">
        <v>11900</v>
      </c>
      <c r="B30" s="99" t="s">
        <v>125</v>
      </c>
      <c r="C30" s="99" t="s">
        <v>297</v>
      </c>
      <c r="D30" s="157"/>
      <c r="E30" s="157" t="s">
        <v>1048</v>
      </c>
      <c r="F30" s="157" t="s">
        <v>1048</v>
      </c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69" t="s">
        <v>201</v>
      </c>
      <c r="R30" s="169" t="s">
        <v>201</v>
      </c>
      <c r="S30" s="104" t="s">
        <v>126</v>
      </c>
      <c r="T30" s="99" t="s">
        <v>60</v>
      </c>
      <c r="U30" s="99" t="s">
        <v>201</v>
      </c>
      <c r="V30" s="99" t="s">
        <v>201</v>
      </c>
      <c r="W30" s="104" t="s">
        <v>621</v>
      </c>
      <c r="X30" s="99" t="s">
        <v>431</v>
      </c>
      <c r="Y30" s="52" t="s">
        <v>51</v>
      </c>
      <c r="Z30" s="83">
        <v>1</v>
      </c>
      <c r="AA30" s="319"/>
      <c r="AB30" s="324"/>
      <c r="AC30" s="325"/>
      <c r="AD30" s="90">
        <v>1</v>
      </c>
      <c r="AE30" s="99" t="s">
        <v>17</v>
      </c>
      <c r="AF30" s="99" t="s">
        <v>28</v>
      </c>
      <c r="AG30" s="99" t="s">
        <v>201</v>
      </c>
      <c r="AH30" s="99" t="s">
        <v>639</v>
      </c>
      <c r="AI30" s="99" t="s">
        <v>1064</v>
      </c>
      <c r="AJ30" s="99" t="s">
        <v>556</v>
      </c>
      <c r="AK30" s="99" t="s">
        <v>201</v>
      </c>
      <c r="AL30" s="83">
        <v>1</v>
      </c>
      <c r="AM30" s="314"/>
      <c r="AN30" s="315"/>
      <c r="AO30" s="52" t="s">
        <v>46</v>
      </c>
      <c r="AP30" s="83">
        <v>0.25</v>
      </c>
      <c r="AQ30" s="314"/>
      <c r="AR30" s="316"/>
      <c r="AS30" s="104"/>
      <c r="AT30" s="319"/>
      <c r="AU30" s="54">
        <f t="shared" si="19"/>
        <v>0</v>
      </c>
      <c r="AV30" s="317"/>
      <c r="AW30" s="54">
        <f t="shared" si="2"/>
        <v>0</v>
      </c>
      <c r="AX30" s="317"/>
      <c r="AY30" s="54"/>
      <c r="AZ30" s="83">
        <v>0.25</v>
      </c>
      <c r="BA30" s="314"/>
      <c r="BB30" s="316"/>
      <c r="BC30" s="56"/>
      <c r="BD30" s="322"/>
      <c r="BE30" s="54">
        <f t="shared" si="20"/>
        <v>0</v>
      </c>
      <c r="BF30" s="317"/>
      <c r="BG30" s="54">
        <f t="shared" si="6"/>
        <v>0</v>
      </c>
      <c r="BH30" s="317"/>
      <c r="BI30" s="54"/>
      <c r="BJ30" s="83">
        <v>0.25</v>
      </c>
      <c r="BK30" s="314"/>
      <c r="BL30" s="316"/>
      <c r="BM30" s="104"/>
      <c r="BN30" s="319"/>
      <c r="BO30" s="54">
        <f t="shared" si="21"/>
        <v>0</v>
      </c>
      <c r="BP30" s="317"/>
      <c r="BQ30" s="54">
        <f t="shared" si="22"/>
        <v>0</v>
      </c>
      <c r="BR30" s="317"/>
      <c r="BS30" s="54"/>
      <c r="BT30" s="83">
        <v>0.25</v>
      </c>
      <c r="BU30" s="314"/>
      <c r="BV30" s="316"/>
      <c r="BW30" s="104"/>
      <c r="BX30" s="319"/>
      <c r="BY30" s="83">
        <f t="shared" si="23"/>
        <v>0</v>
      </c>
      <c r="BZ30" s="323"/>
      <c r="CA30" s="83">
        <f t="shared" si="24"/>
        <v>0</v>
      </c>
      <c r="CB30" s="323"/>
      <c r="CC30" s="83"/>
      <c r="CD30" s="57">
        <f t="shared" si="12"/>
        <v>0</v>
      </c>
      <c r="CE30" s="321"/>
      <c r="CF30" s="57">
        <f t="shared" si="14"/>
        <v>0</v>
      </c>
      <c r="CG30" s="321"/>
      <c r="CH30" s="57">
        <f t="shared" si="25"/>
        <v>0</v>
      </c>
      <c r="CI30" s="321"/>
      <c r="CJ30" s="57">
        <f t="shared" si="16"/>
        <v>0</v>
      </c>
      <c r="CK30" s="321"/>
      <c r="CL30" s="113">
        <f t="shared" si="18"/>
        <v>0</v>
      </c>
      <c r="CV30" s="93">
        <v>6</v>
      </c>
    </row>
    <row r="31" spans="1:100" s="58" customFormat="1" ht="76.5" x14ac:dyDescent="0.2">
      <c r="A31" s="104">
        <v>11900</v>
      </c>
      <c r="B31" s="99" t="s">
        <v>125</v>
      </c>
      <c r="C31" s="99" t="s">
        <v>297</v>
      </c>
      <c r="D31" s="157"/>
      <c r="E31" s="157" t="s">
        <v>1048</v>
      </c>
      <c r="F31" s="157" t="s">
        <v>1048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69" t="s">
        <v>201</v>
      </c>
      <c r="R31" s="169" t="s">
        <v>201</v>
      </c>
      <c r="S31" s="104" t="s">
        <v>126</v>
      </c>
      <c r="T31" s="99" t="s">
        <v>60</v>
      </c>
      <c r="U31" s="99" t="s">
        <v>201</v>
      </c>
      <c r="V31" s="99" t="s">
        <v>201</v>
      </c>
      <c r="W31" s="104" t="s">
        <v>622</v>
      </c>
      <c r="X31" s="99" t="s">
        <v>428</v>
      </c>
      <c r="Y31" s="52" t="s">
        <v>429</v>
      </c>
      <c r="Z31" s="49">
        <v>0.01</v>
      </c>
      <c r="AA31" s="319"/>
      <c r="AB31" s="324"/>
      <c r="AC31" s="325"/>
      <c r="AD31" s="90">
        <v>1</v>
      </c>
      <c r="AE31" s="99" t="s">
        <v>17</v>
      </c>
      <c r="AF31" s="99" t="s">
        <v>28</v>
      </c>
      <c r="AG31" s="99" t="s">
        <v>201</v>
      </c>
      <c r="AH31" s="99" t="s">
        <v>639</v>
      </c>
      <c r="AI31" s="99" t="s">
        <v>1064</v>
      </c>
      <c r="AJ31" s="99" t="s">
        <v>430</v>
      </c>
      <c r="AK31" s="99" t="s">
        <v>201</v>
      </c>
      <c r="AL31" s="49">
        <v>0.01</v>
      </c>
      <c r="AM31" s="314"/>
      <c r="AN31" s="315"/>
      <c r="AO31" s="52" t="s">
        <v>46</v>
      </c>
      <c r="AP31" s="77">
        <v>0</v>
      </c>
      <c r="AQ31" s="314"/>
      <c r="AR31" s="316"/>
      <c r="AS31" s="104"/>
      <c r="AT31" s="319"/>
      <c r="AU31" s="54" t="e">
        <f t="shared" si="19"/>
        <v>#DIV/0!</v>
      </c>
      <c r="AV31" s="317"/>
      <c r="AW31" s="54">
        <f t="shared" si="2"/>
        <v>0</v>
      </c>
      <c r="AX31" s="317"/>
      <c r="AY31" s="54"/>
      <c r="AZ31" s="77">
        <v>0</v>
      </c>
      <c r="BA31" s="314"/>
      <c r="BB31" s="316"/>
      <c r="BC31" s="56"/>
      <c r="BD31" s="322"/>
      <c r="BE31" s="54"/>
      <c r="BF31" s="317"/>
      <c r="BG31" s="54"/>
      <c r="BH31" s="317"/>
      <c r="BI31" s="54"/>
      <c r="BJ31" s="77">
        <v>0</v>
      </c>
      <c r="BK31" s="314"/>
      <c r="BL31" s="316"/>
      <c r="BM31" s="104"/>
      <c r="BN31" s="319"/>
      <c r="BO31" s="54" t="e">
        <f t="shared" ref="BO31" si="112">+(BM31/BJ31)</f>
        <v>#DIV/0!</v>
      </c>
      <c r="BP31" s="317"/>
      <c r="BQ31" s="54">
        <f t="shared" ref="BQ31" si="113">+(BC31+AS31+BM31)/AL31</f>
        <v>0</v>
      </c>
      <c r="BR31" s="317"/>
      <c r="BS31" s="54"/>
      <c r="BT31" s="77">
        <v>0</v>
      </c>
      <c r="BU31" s="314"/>
      <c r="BV31" s="316"/>
      <c r="BW31" s="104"/>
      <c r="BX31" s="319"/>
      <c r="BY31" s="83" t="e">
        <f t="shared" ref="BY31" si="114">+(BW31/BT31)</f>
        <v>#DIV/0!</v>
      </c>
      <c r="BZ31" s="323"/>
      <c r="CA31" s="83">
        <f t="shared" ref="CA31" si="115">+(BC31+AS31+BM31+BW31)/AL31</f>
        <v>0</v>
      </c>
      <c r="CB31" s="323"/>
      <c r="CC31" s="83"/>
      <c r="CD31" s="57" t="str">
        <f t="shared" si="12"/>
        <v>No Prog ni Ejec</v>
      </c>
      <c r="CE31" s="321"/>
      <c r="CF31" s="57" t="str">
        <f t="shared" si="14"/>
        <v>No Prog ni Ejec</v>
      </c>
      <c r="CG31" s="321"/>
      <c r="CH31" s="57" t="str">
        <f t="shared" si="25"/>
        <v>No Prog ni Ejec</v>
      </c>
      <c r="CI31" s="321"/>
      <c r="CJ31" s="57" t="str">
        <f t="shared" si="16"/>
        <v>No Prog ni Ejec</v>
      </c>
      <c r="CK31" s="321"/>
      <c r="CL31" s="113">
        <f t="shared" si="18"/>
        <v>0</v>
      </c>
      <c r="CV31" s="93">
        <v>6</v>
      </c>
    </row>
    <row r="32" spans="1:100" s="58" customFormat="1" ht="76.5" x14ac:dyDescent="0.2">
      <c r="A32" s="104">
        <v>11900</v>
      </c>
      <c r="B32" s="99" t="s">
        <v>125</v>
      </c>
      <c r="C32" s="99" t="s">
        <v>297</v>
      </c>
      <c r="D32" s="157"/>
      <c r="E32" s="157" t="s">
        <v>1048</v>
      </c>
      <c r="F32" s="157" t="s">
        <v>1048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69" t="s">
        <v>201</v>
      </c>
      <c r="R32" s="169" t="s">
        <v>201</v>
      </c>
      <c r="S32" s="104" t="s">
        <v>126</v>
      </c>
      <c r="T32" s="99" t="s">
        <v>60</v>
      </c>
      <c r="U32" s="99" t="s">
        <v>201</v>
      </c>
      <c r="V32" s="99" t="s">
        <v>201</v>
      </c>
      <c r="W32" s="319" t="s">
        <v>626</v>
      </c>
      <c r="X32" s="314" t="s">
        <v>432</v>
      </c>
      <c r="Y32" s="334" t="s">
        <v>51</v>
      </c>
      <c r="Z32" s="323">
        <v>1</v>
      </c>
      <c r="AA32" s="319" t="s">
        <v>625</v>
      </c>
      <c r="AB32" s="324" t="s">
        <v>936</v>
      </c>
      <c r="AC32" s="325">
        <v>163716864</v>
      </c>
      <c r="AD32" s="318">
        <v>1</v>
      </c>
      <c r="AE32" s="314" t="s">
        <v>17</v>
      </c>
      <c r="AF32" s="314" t="s">
        <v>28</v>
      </c>
      <c r="AG32" s="314" t="s">
        <v>201</v>
      </c>
      <c r="AH32" s="314" t="s">
        <v>639</v>
      </c>
      <c r="AI32" s="314" t="s">
        <v>1064</v>
      </c>
      <c r="AJ32" s="99" t="s">
        <v>181</v>
      </c>
      <c r="AK32" s="314" t="s">
        <v>201</v>
      </c>
      <c r="AL32" s="90">
        <v>1</v>
      </c>
      <c r="AM32" s="314" t="str">
        <f t="shared" si="0"/>
        <v>Ejercer la representación judicial en los procesos penales y denuncias en que sea parte la ADRES.</v>
      </c>
      <c r="AN32" s="315">
        <f t="shared" si="1"/>
        <v>163716864</v>
      </c>
      <c r="AO32" s="52" t="s">
        <v>46</v>
      </c>
      <c r="AP32" s="83">
        <v>0.25</v>
      </c>
      <c r="AQ32" s="314" t="str">
        <f t="shared" si="26"/>
        <v>Ejercer la representación judicial en los procesos penales y denuncias en que sea parte la ADRES.</v>
      </c>
      <c r="AR32" s="316">
        <f>+AN32/4</f>
        <v>40929216</v>
      </c>
      <c r="AS32" s="104"/>
      <c r="AT32" s="319"/>
      <c r="AU32" s="54">
        <f t="shared" si="19"/>
        <v>0</v>
      </c>
      <c r="AV32" s="317">
        <f t="shared" si="27"/>
        <v>0</v>
      </c>
      <c r="AW32" s="54">
        <f t="shared" si="2"/>
        <v>0</v>
      </c>
      <c r="AX32" s="317">
        <f t="shared" si="3"/>
        <v>0</v>
      </c>
      <c r="AY32" s="54"/>
      <c r="AZ32" s="83">
        <v>0.25</v>
      </c>
      <c r="BA32" s="314" t="str">
        <f t="shared" si="4"/>
        <v>Ejercer la representación judicial en los procesos penales y denuncias en que sea parte la ADRES.</v>
      </c>
      <c r="BB32" s="316">
        <f>+AN32/4</f>
        <v>40929216</v>
      </c>
      <c r="BC32" s="56"/>
      <c r="BD32" s="322"/>
      <c r="BE32" s="54">
        <f>+(BC32/AZ32)</f>
        <v>0</v>
      </c>
      <c r="BF32" s="317">
        <f>+(BD32/BB32)</f>
        <v>0</v>
      </c>
      <c r="BG32" s="54">
        <f>+(BC32+AS32)/AL32</f>
        <v>0</v>
      </c>
      <c r="BH32" s="317">
        <f>+(BD32+AT32)/AN32</f>
        <v>0</v>
      </c>
      <c r="BI32" s="54"/>
      <c r="BJ32" s="83">
        <v>0.25</v>
      </c>
      <c r="BK32" s="314" t="str">
        <f t="shared" si="8"/>
        <v>Ejercer la representación judicial en los procesos penales y denuncias en que sea parte la ADRES.</v>
      </c>
      <c r="BL32" s="316">
        <f>+AN32/4</f>
        <v>40929216</v>
      </c>
      <c r="BM32" s="104"/>
      <c r="BN32" s="319"/>
      <c r="BO32" s="54">
        <f t="shared" si="21"/>
        <v>0</v>
      </c>
      <c r="BP32" s="317">
        <f t="shared" si="28"/>
        <v>0</v>
      </c>
      <c r="BQ32" s="54">
        <f t="shared" si="22"/>
        <v>0</v>
      </c>
      <c r="BR32" s="317">
        <f t="shared" si="29"/>
        <v>0</v>
      </c>
      <c r="BS32" s="54"/>
      <c r="BT32" s="83">
        <v>0.25</v>
      </c>
      <c r="BU32" s="314" t="str">
        <f t="shared" si="9"/>
        <v>Ejercer la representación judicial en los procesos penales y denuncias en que sea parte la ADRES.</v>
      </c>
      <c r="BV32" s="316">
        <f>+AN32/4</f>
        <v>40929216</v>
      </c>
      <c r="BW32" s="104"/>
      <c r="BX32" s="319"/>
      <c r="BY32" s="83">
        <f t="shared" si="23"/>
        <v>0</v>
      </c>
      <c r="BZ32" s="323">
        <f t="shared" si="30"/>
        <v>0</v>
      </c>
      <c r="CA32" s="83">
        <f>+(BC32+AS32+BM32+BW32)/AL32</f>
        <v>0</v>
      </c>
      <c r="CB32" s="323">
        <f>+(BD32+AT32+BN32+BX32)/AN32</f>
        <v>0</v>
      </c>
      <c r="CC32" s="83"/>
      <c r="CD32" s="57">
        <f>IF(AND(AP32=0,AS32=0),"No Prog ni Ejec",IF(AP32=0,CONCATENATE("No Prog, Ejec=  ",AS32),AS32/AP32))</f>
        <v>0</v>
      </c>
      <c r="CE32" s="321">
        <f>IF(AND(AR32=0,AT32=0),"No Prog ni Ejec",IF(AR32=0,CONCATENATE("No Prog, Ejec=  ",AT32),AT32/AR32))</f>
        <v>0</v>
      </c>
      <c r="CF32" s="57">
        <f>IF(AND(AZ32=0,BC32=0),"No Prog ni Ejec",IF(AZ32=0,CONCATENATE("No Prog, Ejec=  ",BC32),BC32/AZ32))</f>
        <v>0</v>
      </c>
      <c r="CG32" s="321">
        <f>IF(AND(BB32=0,BD32=0),"No Prog ni Ejec",IF(BB32=0,CONCATENATE("No Prog, Ejec=  ",BD32),BD32/BB32))</f>
        <v>0</v>
      </c>
      <c r="CH32" s="57">
        <f>IF(AND(BJ32=0,BM32=0),"No Prog ni Ejec",IF(BJ32=0,CONCATENATE("No Prog, Ejec=  ",BM32),BM32/BJ32))</f>
        <v>0</v>
      </c>
      <c r="CI32" s="321">
        <f t="shared" si="32"/>
        <v>0</v>
      </c>
      <c r="CJ32" s="57">
        <f>IF(AND(BT32=0,BW32=0),"No Prog ni Ejec",IF(BT32=0,CONCATENATE("No Prog, Ejec=  ",BW32),BW32/BT32))</f>
        <v>0</v>
      </c>
      <c r="CK32" s="321">
        <f>IF(AND(BV32=0,BX32=0),"No Prog ni Ejec",IF(BV32=0,CONCATENATE("No Prog, Ejec=  ",BX32),BX32/BV32))</f>
        <v>0</v>
      </c>
      <c r="CL32" s="113">
        <f t="shared" si="18"/>
        <v>0</v>
      </c>
      <c r="CV32" s="93">
        <v>6</v>
      </c>
    </row>
    <row r="33" spans="1:100" s="58" customFormat="1" ht="63.75" x14ac:dyDescent="0.2">
      <c r="A33" s="104">
        <v>11900</v>
      </c>
      <c r="B33" s="99" t="s">
        <v>125</v>
      </c>
      <c r="C33" s="99" t="s">
        <v>297</v>
      </c>
      <c r="D33" s="157"/>
      <c r="E33" s="157" t="s">
        <v>1048</v>
      </c>
      <c r="F33" s="157" t="s">
        <v>1048</v>
      </c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69" t="s">
        <v>201</v>
      </c>
      <c r="R33" s="169" t="s">
        <v>201</v>
      </c>
      <c r="S33" s="104" t="s">
        <v>126</v>
      </c>
      <c r="T33" s="99" t="s">
        <v>60</v>
      </c>
      <c r="U33" s="99" t="s">
        <v>201</v>
      </c>
      <c r="V33" s="99" t="s">
        <v>201</v>
      </c>
      <c r="W33" s="319"/>
      <c r="X33" s="314"/>
      <c r="Y33" s="334"/>
      <c r="Z33" s="323"/>
      <c r="AA33" s="319"/>
      <c r="AB33" s="324"/>
      <c r="AC33" s="325"/>
      <c r="AD33" s="318"/>
      <c r="AE33" s="314"/>
      <c r="AF33" s="314"/>
      <c r="AG33" s="314"/>
      <c r="AH33" s="314"/>
      <c r="AI33" s="314"/>
      <c r="AJ33" s="99" t="s">
        <v>937</v>
      </c>
      <c r="AK33" s="314"/>
      <c r="AL33" s="90">
        <v>1</v>
      </c>
      <c r="AM33" s="314"/>
      <c r="AN33" s="315"/>
      <c r="AO33" s="52" t="s">
        <v>46</v>
      </c>
      <c r="AP33" s="83">
        <v>0.25</v>
      </c>
      <c r="AQ33" s="314"/>
      <c r="AR33" s="316"/>
      <c r="AS33" s="104"/>
      <c r="AT33" s="319"/>
      <c r="AU33" s="54"/>
      <c r="AV33" s="317"/>
      <c r="AW33" s="54"/>
      <c r="AX33" s="317"/>
      <c r="AY33" s="54"/>
      <c r="AZ33" s="83">
        <v>0.25</v>
      </c>
      <c r="BA33" s="314"/>
      <c r="BB33" s="316"/>
      <c r="BC33" s="56"/>
      <c r="BD33" s="322"/>
      <c r="BE33" s="54"/>
      <c r="BF33" s="317"/>
      <c r="BG33" s="54"/>
      <c r="BH33" s="317"/>
      <c r="BI33" s="54"/>
      <c r="BJ33" s="83">
        <v>0.25</v>
      </c>
      <c r="BK33" s="314"/>
      <c r="BL33" s="316"/>
      <c r="BM33" s="104"/>
      <c r="BN33" s="319"/>
      <c r="BO33" s="54"/>
      <c r="BP33" s="317"/>
      <c r="BQ33" s="54"/>
      <c r="BR33" s="317"/>
      <c r="BS33" s="54"/>
      <c r="BT33" s="83">
        <v>0.25</v>
      </c>
      <c r="BU33" s="314"/>
      <c r="BV33" s="316"/>
      <c r="BW33" s="104"/>
      <c r="BX33" s="319"/>
      <c r="BY33" s="83"/>
      <c r="BZ33" s="323"/>
      <c r="CA33" s="83"/>
      <c r="CB33" s="323"/>
      <c r="CC33" s="83"/>
      <c r="CD33" s="57"/>
      <c r="CE33" s="321"/>
      <c r="CF33" s="57"/>
      <c r="CG33" s="321"/>
      <c r="CH33" s="57"/>
      <c r="CI33" s="321"/>
      <c r="CJ33" s="57"/>
      <c r="CK33" s="321"/>
      <c r="CL33" s="113">
        <f t="shared" si="18"/>
        <v>0</v>
      </c>
    </row>
    <row r="34" spans="1:100" s="58" customFormat="1" ht="51" x14ac:dyDescent="0.2">
      <c r="A34" s="104">
        <v>11900</v>
      </c>
      <c r="B34" s="99" t="s">
        <v>125</v>
      </c>
      <c r="C34" s="99" t="s">
        <v>297</v>
      </c>
      <c r="D34" s="157"/>
      <c r="E34" s="157" t="s">
        <v>1048</v>
      </c>
      <c r="F34" s="157" t="s">
        <v>1048</v>
      </c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69" t="s">
        <v>201</v>
      </c>
      <c r="R34" s="169" t="s">
        <v>201</v>
      </c>
      <c r="S34" s="104" t="s">
        <v>126</v>
      </c>
      <c r="T34" s="99" t="s">
        <v>60</v>
      </c>
      <c r="U34" s="99" t="s">
        <v>201</v>
      </c>
      <c r="V34" s="99" t="s">
        <v>201</v>
      </c>
      <c r="W34" s="104" t="s">
        <v>926</v>
      </c>
      <c r="X34" s="99" t="s">
        <v>938</v>
      </c>
      <c r="Y34" s="105" t="s">
        <v>51</v>
      </c>
      <c r="Z34" s="83">
        <v>1</v>
      </c>
      <c r="AA34" s="319" t="s">
        <v>627</v>
      </c>
      <c r="AB34" s="314" t="s">
        <v>433</v>
      </c>
      <c r="AC34" s="316">
        <f>1033837738-220976134</f>
        <v>812861604</v>
      </c>
      <c r="AD34" s="90">
        <v>1</v>
      </c>
      <c r="AE34" s="99" t="s">
        <v>17</v>
      </c>
      <c r="AF34" s="99" t="s">
        <v>28</v>
      </c>
      <c r="AG34" s="99" t="s">
        <v>201</v>
      </c>
      <c r="AH34" s="99" t="s">
        <v>639</v>
      </c>
      <c r="AI34" s="99" t="s">
        <v>1064</v>
      </c>
      <c r="AJ34" s="99" t="s">
        <v>939</v>
      </c>
      <c r="AK34" s="99" t="s">
        <v>201</v>
      </c>
      <c r="AL34" s="90">
        <v>1</v>
      </c>
      <c r="AM34" s="314" t="str">
        <f t="shared" si="0"/>
        <v xml:space="preserve">Ejercer la representación prejudicial y  judicial en los procesos en que sea parte la  – ADRES </v>
      </c>
      <c r="AN34" s="315">
        <f t="shared" si="1"/>
        <v>812861604</v>
      </c>
      <c r="AO34" s="52" t="s">
        <v>46</v>
      </c>
      <c r="AP34" s="83">
        <v>0.25</v>
      </c>
      <c r="AQ34" s="314" t="str">
        <f t="shared" si="26"/>
        <v xml:space="preserve">Ejercer la representación prejudicial y  judicial en los procesos en que sea parte la  – ADRES </v>
      </c>
      <c r="AR34" s="316">
        <f>+AN34/4</f>
        <v>203215401</v>
      </c>
      <c r="AS34" s="104"/>
      <c r="AT34" s="319"/>
      <c r="AU34" s="54">
        <f t="shared" si="19"/>
        <v>0</v>
      </c>
      <c r="AV34" s="317">
        <f t="shared" si="27"/>
        <v>0</v>
      </c>
      <c r="AW34" s="54">
        <f t="shared" si="2"/>
        <v>0</v>
      </c>
      <c r="AX34" s="317">
        <f t="shared" si="3"/>
        <v>0</v>
      </c>
      <c r="AY34" s="54"/>
      <c r="AZ34" s="83">
        <v>0.25</v>
      </c>
      <c r="BA34" s="314" t="str">
        <f t="shared" si="4"/>
        <v xml:space="preserve">Ejercer la representación prejudicial y  judicial en los procesos en que sea parte la  – ADRES </v>
      </c>
      <c r="BB34" s="316">
        <f>+AN34/4</f>
        <v>203215401</v>
      </c>
      <c r="BC34" s="56"/>
      <c r="BD34" s="322"/>
      <c r="BE34" s="54">
        <f t="shared" si="20"/>
        <v>0</v>
      </c>
      <c r="BF34" s="317">
        <f t="shared" si="5"/>
        <v>0</v>
      </c>
      <c r="BG34" s="54">
        <f t="shared" si="6"/>
        <v>0</v>
      </c>
      <c r="BH34" s="317">
        <f t="shared" si="7"/>
        <v>0</v>
      </c>
      <c r="BI34" s="54"/>
      <c r="BJ34" s="83">
        <v>0.25</v>
      </c>
      <c r="BK34" s="314" t="str">
        <f t="shared" si="8"/>
        <v xml:space="preserve">Ejercer la representación prejudicial y  judicial en los procesos en que sea parte la  – ADRES </v>
      </c>
      <c r="BL34" s="316">
        <f>+AN34/4</f>
        <v>203215401</v>
      </c>
      <c r="BM34" s="104"/>
      <c r="BN34" s="319"/>
      <c r="BO34" s="54">
        <f t="shared" si="21"/>
        <v>0</v>
      </c>
      <c r="BP34" s="317">
        <f t="shared" si="28"/>
        <v>0</v>
      </c>
      <c r="BQ34" s="54">
        <f t="shared" si="22"/>
        <v>0</v>
      </c>
      <c r="BR34" s="317">
        <f t="shared" si="29"/>
        <v>0</v>
      </c>
      <c r="BS34" s="54"/>
      <c r="BT34" s="83">
        <v>0.25</v>
      </c>
      <c r="BU34" s="314" t="str">
        <f t="shared" si="9"/>
        <v xml:space="preserve">Ejercer la representación prejudicial y  judicial en los procesos en que sea parte la  – ADRES </v>
      </c>
      <c r="BV34" s="316">
        <f>+AN34/4</f>
        <v>203215401</v>
      </c>
      <c r="BW34" s="104"/>
      <c r="BX34" s="319"/>
      <c r="BY34" s="83">
        <f t="shared" si="23"/>
        <v>0</v>
      </c>
      <c r="BZ34" s="323">
        <f t="shared" si="30"/>
        <v>0</v>
      </c>
      <c r="CA34" s="83">
        <f t="shared" si="24"/>
        <v>0</v>
      </c>
      <c r="CB34" s="323">
        <f t="shared" si="31"/>
        <v>0</v>
      </c>
      <c r="CC34" s="83"/>
      <c r="CD34" s="57">
        <f t="shared" si="12"/>
        <v>0</v>
      </c>
      <c r="CE34" s="321">
        <f t="shared" si="13"/>
        <v>0</v>
      </c>
      <c r="CF34" s="57">
        <f t="shared" si="14"/>
        <v>0</v>
      </c>
      <c r="CG34" s="321">
        <f t="shared" si="15"/>
        <v>0</v>
      </c>
      <c r="CH34" s="57">
        <f t="shared" si="25"/>
        <v>0</v>
      </c>
      <c r="CI34" s="321">
        <f t="shared" si="32"/>
        <v>0</v>
      </c>
      <c r="CJ34" s="57">
        <f t="shared" si="16"/>
        <v>0</v>
      </c>
      <c r="CK34" s="321">
        <f t="shared" si="17"/>
        <v>0</v>
      </c>
      <c r="CL34" s="113">
        <f t="shared" si="18"/>
        <v>0</v>
      </c>
      <c r="CV34" s="93">
        <v>6</v>
      </c>
    </row>
    <row r="35" spans="1:100" s="58" customFormat="1" ht="63.75" x14ac:dyDescent="0.2">
      <c r="A35" s="104">
        <v>11900</v>
      </c>
      <c r="B35" s="99" t="s">
        <v>125</v>
      </c>
      <c r="C35" s="99" t="s">
        <v>297</v>
      </c>
      <c r="D35" s="157"/>
      <c r="E35" s="157" t="s">
        <v>1048</v>
      </c>
      <c r="F35" s="157" t="s">
        <v>1048</v>
      </c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69" t="s">
        <v>201</v>
      </c>
      <c r="R35" s="169" t="s">
        <v>201</v>
      </c>
      <c r="S35" s="104" t="s">
        <v>126</v>
      </c>
      <c r="T35" s="99" t="s">
        <v>60</v>
      </c>
      <c r="U35" s="99" t="s">
        <v>201</v>
      </c>
      <c r="V35" s="99" t="s">
        <v>201</v>
      </c>
      <c r="W35" s="104" t="s">
        <v>989</v>
      </c>
      <c r="X35" s="99" t="s">
        <v>940</v>
      </c>
      <c r="Y35" s="105" t="s">
        <v>51</v>
      </c>
      <c r="Z35" s="83">
        <v>1</v>
      </c>
      <c r="AA35" s="319"/>
      <c r="AB35" s="314"/>
      <c r="AC35" s="316"/>
      <c r="AD35" s="90">
        <v>1</v>
      </c>
      <c r="AE35" s="99" t="s">
        <v>17</v>
      </c>
      <c r="AF35" s="99" t="s">
        <v>28</v>
      </c>
      <c r="AG35" s="99" t="s">
        <v>201</v>
      </c>
      <c r="AH35" s="99" t="s">
        <v>639</v>
      </c>
      <c r="AI35" s="99" t="s">
        <v>1064</v>
      </c>
      <c r="AJ35" s="99" t="s">
        <v>941</v>
      </c>
      <c r="AK35" s="99" t="s">
        <v>201</v>
      </c>
      <c r="AL35" s="90">
        <v>1</v>
      </c>
      <c r="AM35" s="314"/>
      <c r="AN35" s="315"/>
      <c r="AO35" s="52" t="s">
        <v>46</v>
      </c>
      <c r="AP35" s="83">
        <v>0.25</v>
      </c>
      <c r="AQ35" s="314"/>
      <c r="AR35" s="316"/>
      <c r="AS35" s="104"/>
      <c r="AT35" s="319"/>
      <c r="AU35" s="54">
        <f t="shared" ref="AU35:AU37" si="116">+(AS35/AP35)</f>
        <v>0</v>
      </c>
      <c r="AV35" s="317"/>
      <c r="AW35" s="54">
        <f t="shared" ref="AW35:AW37" si="117">+(AS35/AL35)</f>
        <v>0</v>
      </c>
      <c r="AX35" s="317"/>
      <c r="AY35" s="54"/>
      <c r="AZ35" s="83">
        <v>0.25</v>
      </c>
      <c r="BA35" s="314"/>
      <c r="BB35" s="316"/>
      <c r="BC35" s="56"/>
      <c r="BD35" s="322"/>
      <c r="BE35" s="54">
        <f t="shared" ref="BE35:BE37" si="118">+(BC35/AZ35)</f>
        <v>0</v>
      </c>
      <c r="BF35" s="317"/>
      <c r="BG35" s="54">
        <f t="shared" ref="BG35:BG37" si="119">+(BC35+AS35)/AL35</f>
        <v>0</v>
      </c>
      <c r="BH35" s="317"/>
      <c r="BI35" s="54"/>
      <c r="BJ35" s="83">
        <v>0.25</v>
      </c>
      <c r="BK35" s="314"/>
      <c r="BL35" s="316"/>
      <c r="BM35" s="104"/>
      <c r="BN35" s="319"/>
      <c r="BO35" s="54">
        <f t="shared" ref="BO35:BO37" si="120">+(BM35/BJ35)</f>
        <v>0</v>
      </c>
      <c r="BP35" s="317"/>
      <c r="BQ35" s="54">
        <f t="shared" ref="BQ35:BQ37" si="121">+(BC35+AS35+BM35)/AL35</f>
        <v>0</v>
      </c>
      <c r="BR35" s="317"/>
      <c r="BS35" s="54"/>
      <c r="BT35" s="83">
        <v>0.25</v>
      </c>
      <c r="BU35" s="314"/>
      <c r="BV35" s="316"/>
      <c r="BW35" s="104"/>
      <c r="BX35" s="319"/>
      <c r="BY35" s="83">
        <f t="shared" ref="BY35:BY37" si="122">+(BW35/BT35)</f>
        <v>0</v>
      </c>
      <c r="BZ35" s="323"/>
      <c r="CA35" s="83">
        <f t="shared" ref="CA35:CA37" si="123">+(BC35+AS35+BM35+BW35)/AL35</f>
        <v>0</v>
      </c>
      <c r="CB35" s="323"/>
      <c r="CC35" s="83"/>
      <c r="CD35" s="57">
        <f t="shared" ref="CD35:CD37" si="124">IF(AND(AP35=0,AS35=0),"No Prog ni Ejec",IF(AP35=0,CONCATENATE("No Prog, Ejec=  ",AS35),AS35/AP35))</f>
        <v>0</v>
      </c>
      <c r="CE35" s="321"/>
      <c r="CF35" s="57">
        <f t="shared" ref="CF35:CF37" si="125">IF(AND(AZ35=0,BC35=0),"No Prog ni Ejec",IF(AZ35=0,CONCATENATE("No Prog, Ejec=  ",BC35),BC35/AZ35))</f>
        <v>0</v>
      </c>
      <c r="CG35" s="321"/>
      <c r="CH35" s="57">
        <f t="shared" ref="CH35:CH37" si="126">IF(AND(BJ35=0,BM35=0),"No Prog ni Ejec",IF(BJ35=0,CONCATENATE("No Prog, Ejec=  ",BM35),BM35/BJ35))</f>
        <v>0</v>
      </c>
      <c r="CI35" s="321"/>
      <c r="CJ35" s="57">
        <f t="shared" ref="CJ35:CJ37" si="127">IF(AND(BT35=0,BW35=0),"No Prog ni Ejec",IF(BT35=0,CONCATENATE("No Prog, Ejec=  ",BW35),BW35/BT35))</f>
        <v>0</v>
      </c>
      <c r="CK35" s="321"/>
      <c r="CL35" s="113">
        <f t="shared" si="18"/>
        <v>0</v>
      </c>
      <c r="CV35" s="93">
        <v>6</v>
      </c>
    </row>
    <row r="36" spans="1:100" s="58" customFormat="1" ht="51" x14ac:dyDescent="0.2">
      <c r="A36" s="104">
        <v>11900</v>
      </c>
      <c r="B36" s="99" t="s">
        <v>125</v>
      </c>
      <c r="C36" s="99" t="s">
        <v>297</v>
      </c>
      <c r="D36" s="157"/>
      <c r="E36" s="157" t="s">
        <v>1048</v>
      </c>
      <c r="F36" s="157" t="s">
        <v>1048</v>
      </c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69" t="s">
        <v>201</v>
      </c>
      <c r="R36" s="169" t="s">
        <v>201</v>
      </c>
      <c r="S36" s="104" t="s">
        <v>126</v>
      </c>
      <c r="T36" s="99" t="s">
        <v>60</v>
      </c>
      <c r="U36" s="99" t="s">
        <v>201</v>
      </c>
      <c r="V36" s="99" t="s">
        <v>201</v>
      </c>
      <c r="W36" s="104" t="s">
        <v>990</v>
      </c>
      <c r="X36" s="99" t="s">
        <v>942</v>
      </c>
      <c r="Y36" s="105" t="s">
        <v>51</v>
      </c>
      <c r="Z36" s="83">
        <v>1</v>
      </c>
      <c r="AA36" s="319"/>
      <c r="AB36" s="314"/>
      <c r="AC36" s="316"/>
      <c r="AD36" s="90">
        <v>1</v>
      </c>
      <c r="AE36" s="99" t="s">
        <v>17</v>
      </c>
      <c r="AF36" s="99" t="s">
        <v>28</v>
      </c>
      <c r="AG36" s="99" t="s">
        <v>201</v>
      </c>
      <c r="AH36" s="99" t="s">
        <v>639</v>
      </c>
      <c r="AI36" s="99" t="s">
        <v>1064</v>
      </c>
      <c r="AJ36" s="99" t="s">
        <v>943</v>
      </c>
      <c r="AK36" s="99" t="s">
        <v>201</v>
      </c>
      <c r="AL36" s="90">
        <v>1</v>
      </c>
      <c r="AM36" s="314"/>
      <c r="AN36" s="315"/>
      <c r="AO36" s="52" t="s">
        <v>46</v>
      </c>
      <c r="AP36" s="83">
        <v>0.25</v>
      </c>
      <c r="AQ36" s="314"/>
      <c r="AR36" s="316"/>
      <c r="AS36" s="104"/>
      <c r="AT36" s="319"/>
      <c r="AU36" s="54">
        <f t="shared" si="116"/>
        <v>0</v>
      </c>
      <c r="AV36" s="317"/>
      <c r="AW36" s="54">
        <f t="shared" si="117"/>
        <v>0</v>
      </c>
      <c r="AX36" s="317"/>
      <c r="AY36" s="54"/>
      <c r="AZ36" s="83">
        <v>0.25</v>
      </c>
      <c r="BA36" s="314"/>
      <c r="BB36" s="316"/>
      <c r="BC36" s="56"/>
      <c r="BD36" s="322"/>
      <c r="BE36" s="54">
        <f t="shared" si="118"/>
        <v>0</v>
      </c>
      <c r="BF36" s="317"/>
      <c r="BG36" s="54">
        <f t="shared" si="119"/>
        <v>0</v>
      </c>
      <c r="BH36" s="317"/>
      <c r="BI36" s="54"/>
      <c r="BJ36" s="83">
        <v>0.25</v>
      </c>
      <c r="BK36" s="314"/>
      <c r="BL36" s="316"/>
      <c r="BM36" s="104"/>
      <c r="BN36" s="319"/>
      <c r="BO36" s="54">
        <f t="shared" si="120"/>
        <v>0</v>
      </c>
      <c r="BP36" s="317"/>
      <c r="BQ36" s="54">
        <f t="shared" si="121"/>
        <v>0</v>
      </c>
      <c r="BR36" s="317"/>
      <c r="BS36" s="54"/>
      <c r="BT36" s="83">
        <v>0.25</v>
      </c>
      <c r="BU36" s="314"/>
      <c r="BV36" s="316"/>
      <c r="BW36" s="104"/>
      <c r="BX36" s="319"/>
      <c r="BY36" s="83">
        <f t="shared" si="122"/>
        <v>0</v>
      </c>
      <c r="BZ36" s="323"/>
      <c r="CA36" s="83">
        <f t="shared" si="123"/>
        <v>0</v>
      </c>
      <c r="CB36" s="323"/>
      <c r="CC36" s="83"/>
      <c r="CD36" s="57">
        <f t="shared" si="124"/>
        <v>0</v>
      </c>
      <c r="CE36" s="321"/>
      <c r="CF36" s="57">
        <f t="shared" si="125"/>
        <v>0</v>
      </c>
      <c r="CG36" s="321"/>
      <c r="CH36" s="57">
        <f t="shared" si="126"/>
        <v>0</v>
      </c>
      <c r="CI36" s="321"/>
      <c r="CJ36" s="57">
        <f t="shared" si="127"/>
        <v>0</v>
      </c>
      <c r="CK36" s="321"/>
      <c r="CL36" s="113">
        <f t="shared" si="18"/>
        <v>0</v>
      </c>
      <c r="CV36" s="93">
        <v>6</v>
      </c>
    </row>
    <row r="37" spans="1:100" s="58" customFormat="1" ht="51" x14ac:dyDescent="0.2">
      <c r="A37" s="104">
        <v>11900</v>
      </c>
      <c r="B37" s="99" t="s">
        <v>125</v>
      </c>
      <c r="C37" s="99" t="s">
        <v>297</v>
      </c>
      <c r="D37" s="157"/>
      <c r="E37" s="157" t="s">
        <v>1048</v>
      </c>
      <c r="F37" s="157" t="s">
        <v>1048</v>
      </c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69" t="s">
        <v>201</v>
      </c>
      <c r="R37" s="169" t="s">
        <v>201</v>
      </c>
      <c r="S37" s="104" t="s">
        <v>126</v>
      </c>
      <c r="T37" s="99" t="s">
        <v>60</v>
      </c>
      <c r="U37" s="99" t="s">
        <v>201</v>
      </c>
      <c r="V37" s="99" t="s">
        <v>201</v>
      </c>
      <c r="W37" s="104" t="s">
        <v>991</v>
      </c>
      <c r="X37" s="99" t="s">
        <v>944</v>
      </c>
      <c r="Y37" s="105" t="s">
        <v>51</v>
      </c>
      <c r="Z37" s="83">
        <v>1</v>
      </c>
      <c r="AA37" s="319"/>
      <c r="AB37" s="314"/>
      <c r="AC37" s="316"/>
      <c r="AD37" s="90">
        <v>1</v>
      </c>
      <c r="AE37" s="99" t="s">
        <v>17</v>
      </c>
      <c r="AF37" s="99" t="s">
        <v>28</v>
      </c>
      <c r="AG37" s="99" t="s">
        <v>201</v>
      </c>
      <c r="AH37" s="99" t="s">
        <v>639</v>
      </c>
      <c r="AI37" s="99" t="s">
        <v>1064</v>
      </c>
      <c r="AJ37" s="99" t="s">
        <v>434</v>
      </c>
      <c r="AK37" s="99" t="s">
        <v>201</v>
      </c>
      <c r="AL37" s="90">
        <v>1</v>
      </c>
      <c r="AM37" s="314"/>
      <c r="AN37" s="315"/>
      <c r="AO37" s="52" t="s">
        <v>46</v>
      </c>
      <c r="AP37" s="83">
        <v>0.25</v>
      </c>
      <c r="AQ37" s="314"/>
      <c r="AR37" s="316"/>
      <c r="AS37" s="104"/>
      <c r="AT37" s="319"/>
      <c r="AU37" s="54">
        <f t="shared" si="116"/>
        <v>0</v>
      </c>
      <c r="AV37" s="317"/>
      <c r="AW37" s="54">
        <f t="shared" si="117"/>
        <v>0</v>
      </c>
      <c r="AX37" s="317"/>
      <c r="AY37" s="54"/>
      <c r="AZ37" s="83">
        <v>0.25</v>
      </c>
      <c r="BA37" s="314"/>
      <c r="BB37" s="316"/>
      <c r="BC37" s="56"/>
      <c r="BD37" s="322"/>
      <c r="BE37" s="54">
        <f t="shared" si="118"/>
        <v>0</v>
      </c>
      <c r="BF37" s="317"/>
      <c r="BG37" s="54">
        <f t="shared" si="119"/>
        <v>0</v>
      </c>
      <c r="BH37" s="317"/>
      <c r="BI37" s="54"/>
      <c r="BJ37" s="83">
        <v>0.25</v>
      </c>
      <c r="BK37" s="314"/>
      <c r="BL37" s="316"/>
      <c r="BM37" s="104"/>
      <c r="BN37" s="319"/>
      <c r="BO37" s="54">
        <f t="shared" si="120"/>
        <v>0</v>
      </c>
      <c r="BP37" s="317"/>
      <c r="BQ37" s="54">
        <f t="shared" si="121"/>
        <v>0</v>
      </c>
      <c r="BR37" s="317"/>
      <c r="BS37" s="54"/>
      <c r="BT37" s="83">
        <v>0.25</v>
      </c>
      <c r="BU37" s="314"/>
      <c r="BV37" s="316"/>
      <c r="BW37" s="104"/>
      <c r="BX37" s="319"/>
      <c r="BY37" s="83">
        <f t="shared" si="122"/>
        <v>0</v>
      </c>
      <c r="BZ37" s="323"/>
      <c r="CA37" s="83">
        <f t="shared" si="123"/>
        <v>0</v>
      </c>
      <c r="CB37" s="323"/>
      <c r="CC37" s="83"/>
      <c r="CD37" s="57">
        <f t="shared" si="124"/>
        <v>0</v>
      </c>
      <c r="CE37" s="321"/>
      <c r="CF37" s="57">
        <f t="shared" si="125"/>
        <v>0</v>
      </c>
      <c r="CG37" s="321"/>
      <c r="CH37" s="57">
        <f t="shared" si="126"/>
        <v>0</v>
      </c>
      <c r="CI37" s="321"/>
      <c r="CJ37" s="57">
        <f t="shared" si="127"/>
        <v>0</v>
      </c>
      <c r="CK37" s="321"/>
      <c r="CL37" s="113">
        <f t="shared" si="18"/>
        <v>0</v>
      </c>
      <c r="CV37" s="93">
        <v>6</v>
      </c>
    </row>
    <row r="38" spans="1:100" s="58" customFormat="1" ht="89.25" x14ac:dyDescent="0.2">
      <c r="A38" s="104">
        <v>11900</v>
      </c>
      <c r="B38" s="99" t="s">
        <v>125</v>
      </c>
      <c r="C38" s="99" t="s">
        <v>297</v>
      </c>
      <c r="D38" s="157"/>
      <c r="E38" s="157" t="s">
        <v>1048</v>
      </c>
      <c r="F38" s="157" t="s">
        <v>1048</v>
      </c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69" t="s">
        <v>201</v>
      </c>
      <c r="R38" s="169" t="s">
        <v>201</v>
      </c>
      <c r="S38" s="104" t="s">
        <v>126</v>
      </c>
      <c r="T38" s="99" t="s">
        <v>60</v>
      </c>
      <c r="U38" s="99" t="s">
        <v>201</v>
      </c>
      <c r="V38" s="99" t="s">
        <v>201</v>
      </c>
      <c r="W38" s="104" t="s">
        <v>629</v>
      </c>
      <c r="X38" s="99" t="s">
        <v>132</v>
      </c>
      <c r="Y38" s="105" t="s">
        <v>51</v>
      </c>
      <c r="Z38" s="83">
        <v>1</v>
      </c>
      <c r="AA38" s="319" t="s">
        <v>628</v>
      </c>
      <c r="AB38" s="324" t="s">
        <v>435</v>
      </c>
      <c r="AC38" s="325">
        <v>48960000</v>
      </c>
      <c r="AD38" s="90">
        <v>1</v>
      </c>
      <c r="AE38" s="99" t="s">
        <v>17</v>
      </c>
      <c r="AF38" s="99" t="s">
        <v>28</v>
      </c>
      <c r="AG38" s="99" t="s">
        <v>201</v>
      </c>
      <c r="AH38" s="99" t="s">
        <v>639</v>
      </c>
      <c r="AI38" s="99" t="s">
        <v>1064</v>
      </c>
      <c r="AJ38" s="99" t="s">
        <v>179</v>
      </c>
      <c r="AK38" s="99" t="s">
        <v>201</v>
      </c>
      <c r="AL38" s="83">
        <v>1</v>
      </c>
      <c r="AM38" s="314" t="str">
        <f t="shared" si="0"/>
        <v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v>
      </c>
      <c r="AN38" s="315">
        <f t="shared" si="1"/>
        <v>48960000</v>
      </c>
      <c r="AO38" s="52" t="s">
        <v>46</v>
      </c>
      <c r="AP38" s="90">
        <v>0.25</v>
      </c>
      <c r="AQ38" s="314" t="str">
        <f t="shared" si="26"/>
        <v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v>
      </c>
      <c r="AR38" s="316">
        <f>+AN38/4</f>
        <v>12240000</v>
      </c>
      <c r="AS38" s="104"/>
      <c r="AT38" s="319"/>
      <c r="AU38" s="54">
        <f t="shared" si="19"/>
        <v>0</v>
      </c>
      <c r="AV38" s="317">
        <f t="shared" si="27"/>
        <v>0</v>
      </c>
      <c r="AW38" s="54">
        <f t="shared" si="2"/>
        <v>0</v>
      </c>
      <c r="AX38" s="317">
        <f t="shared" si="3"/>
        <v>0</v>
      </c>
      <c r="AY38" s="54"/>
      <c r="AZ38" s="90">
        <v>0.25</v>
      </c>
      <c r="BA38" s="314" t="str">
        <f t="shared" si="4"/>
        <v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v>
      </c>
      <c r="BB38" s="316">
        <f>+AN38/4</f>
        <v>12240000</v>
      </c>
      <c r="BC38" s="56"/>
      <c r="BD38" s="322"/>
      <c r="BE38" s="54">
        <f t="shared" si="20"/>
        <v>0</v>
      </c>
      <c r="BF38" s="317">
        <f t="shared" si="5"/>
        <v>0</v>
      </c>
      <c r="BG38" s="54">
        <f t="shared" si="6"/>
        <v>0</v>
      </c>
      <c r="BH38" s="317">
        <f t="shared" si="7"/>
        <v>0</v>
      </c>
      <c r="BI38" s="54"/>
      <c r="BJ38" s="90">
        <v>0.25</v>
      </c>
      <c r="BK38" s="314" t="str">
        <f t="shared" si="8"/>
        <v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v>
      </c>
      <c r="BL38" s="316">
        <f>+AN38/4</f>
        <v>12240000</v>
      </c>
      <c r="BM38" s="104"/>
      <c r="BN38" s="319"/>
      <c r="BO38" s="54">
        <f t="shared" si="21"/>
        <v>0</v>
      </c>
      <c r="BP38" s="317">
        <f t="shared" si="28"/>
        <v>0</v>
      </c>
      <c r="BQ38" s="54">
        <f t="shared" si="22"/>
        <v>0</v>
      </c>
      <c r="BR38" s="317">
        <f t="shared" si="29"/>
        <v>0</v>
      </c>
      <c r="BS38" s="54"/>
      <c r="BT38" s="90">
        <v>0.25</v>
      </c>
      <c r="BU38" s="314" t="str">
        <f t="shared" si="9"/>
        <v xml:space="preserve">Brindar respuesta a los recursos o revocatorias directas contra los actos administrativos expedidos por Colpensiones y  reclamaciones administrativas, para lo cual deberá agotar los tramites internos pertinentes con el fin de determinar la posibilidad de acuerdos conciliatorios o reconocimientos de pago previo a que se interponga alguna acción judicial por parte de las IPS o las EPS en contra de ADRES. </v>
      </c>
      <c r="BV38" s="316">
        <f>+AN38/4</f>
        <v>12240000</v>
      </c>
      <c r="BW38" s="104"/>
      <c r="BX38" s="319"/>
      <c r="BY38" s="83">
        <f t="shared" si="23"/>
        <v>0</v>
      </c>
      <c r="BZ38" s="323">
        <f t="shared" si="30"/>
        <v>0</v>
      </c>
      <c r="CA38" s="83">
        <f t="shared" si="24"/>
        <v>0</v>
      </c>
      <c r="CB38" s="323">
        <f t="shared" si="31"/>
        <v>0</v>
      </c>
      <c r="CC38" s="83"/>
      <c r="CD38" s="57">
        <f t="shared" si="12"/>
        <v>0</v>
      </c>
      <c r="CE38" s="321">
        <f t="shared" si="13"/>
        <v>0</v>
      </c>
      <c r="CF38" s="57">
        <f t="shared" si="14"/>
        <v>0</v>
      </c>
      <c r="CG38" s="321">
        <f t="shared" si="15"/>
        <v>0</v>
      </c>
      <c r="CH38" s="57">
        <f t="shared" si="25"/>
        <v>0</v>
      </c>
      <c r="CI38" s="321">
        <f t="shared" si="32"/>
        <v>0</v>
      </c>
      <c r="CJ38" s="57">
        <f t="shared" si="16"/>
        <v>0</v>
      </c>
      <c r="CK38" s="321">
        <f t="shared" si="17"/>
        <v>0</v>
      </c>
      <c r="CL38" s="113">
        <f t="shared" si="18"/>
        <v>0</v>
      </c>
      <c r="CV38" s="93">
        <v>6</v>
      </c>
    </row>
    <row r="39" spans="1:100" s="58" customFormat="1" ht="51" x14ac:dyDescent="0.2">
      <c r="A39" s="104">
        <v>11900</v>
      </c>
      <c r="B39" s="99" t="s">
        <v>125</v>
      </c>
      <c r="C39" s="99" t="s">
        <v>297</v>
      </c>
      <c r="D39" s="157"/>
      <c r="E39" s="157" t="s">
        <v>1048</v>
      </c>
      <c r="F39" s="157" t="s">
        <v>1048</v>
      </c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69" t="s">
        <v>201</v>
      </c>
      <c r="R39" s="169" t="s">
        <v>201</v>
      </c>
      <c r="S39" s="104" t="s">
        <v>126</v>
      </c>
      <c r="T39" s="99" t="s">
        <v>60</v>
      </c>
      <c r="U39" s="99" t="s">
        <v>201</v>
      </c>
      <c r="V39" s="99" t="s">
        <v>201</v>
      </c>
      <c r="W39" s="104" t="s">
        <v>630</v>
      </c>
      <c r="X39" s="99" t="s">
        <v>436</v>
      </c>
      <c r="Y39" s="105" t="s">
        <v>51</v>
      </c>
      <c r="Z39" s="83">
        <v>1</v>
      </c>
      <c r="AA39" s="319"/>
      <c r="AB39" s="324"/>
      <c r="AC39" s="325"/>
      <c r="AD39" s="90">
        <v>1</v>
      </c>
      <c r="AE39" s="99" t="s">
        <v>17</v>
      </c>
      <c r="AF39" s="99" t="s">
        <v>28</v>
      </c>
      <c r="AG39" s="99" t="s">
        <v>201</v>
      </c>
      <c r="AH39" s="99" t="s">
        <v>639</v>
      </c>
      <c r="AI39" s="99" t="s">
        <v>1064</v>
      </c>
      <c r="AJ39" s="99" t="s">
        <v>945</v>
      </c>
      <c r="AK39" s="99" t="s">
        <v>201</v>
      </c>
      <c r="AL39" s="83">
        <v>1</v>
      </c>
      <c r="AM39" s="314"/>
      <c r="AN39" s="315"/>
      <c r="AO39" s="52" t="s">
        <v>46</v>
      </c>
      <c r="AP39" s="90">
        <v>0.25</v>
      </c>
      <c r="AQ39" s="314"/>
      <c r="AR39" s="316"/>
      <c r="AS39" s="104"/>
      <c r="AT39" s="319"/>
      <c r="AU39" s="54">
        <f t="shared" ref="AU39" si="128">+(AS39/AP39)</f>
        <v>0</v>
      </c>
      <c r="AV39" s="317"/>
      <c r="AW39" s="54">
        <f t="shared" ref="AW39" si="129">+(AS39/AL39)</f>
        <v>0</v>
      </c>
      <c r="AX39" s="317"/>
      <c r="AY39" s="54"/>
      <c r="AZ39" s="90">
        <v>0.25</v>
      </c>
      <c r="BA39" s="314"/>
      <c r="BB39" s="316"/>
      <c r="BC39" s="56"/>
      <c r="BD39" s="322"/>
      <c r="BE39" s="54">
        <f t="shared" ref="BE39" si="130">+(BC39/AZ39)</f>
        <v>0</v>
      </c>
      <c r="BF39" s="317"/>
      <c r="BG39" s="54">
        <f t="shared" ref="BG39" si="131">+(BC39+AS39)/AL39</f>
        <v>0</v>
      </c>
      <c r="BH39" s="317"/>
      <c r="BI39" s="54"/>
      <c r="BJ39" s="90">
        <v>0.25</v>
      </c>
      <c r="BK39" s="314"/>
      <c r="BL39" s="316"/>
      <c r="BM39" s="104"/>
      <c r="BN39" s="319"/>
      <c r="BO39" s="54">
        <f t="shared" ref="BO39" si="132">+(BM39/BJ39)</f>
        <v>0</v>
      </c>
      <c r="BP39" s="317"/>
      <c r="BQ39" s="54">
        <f t="shared" ref="BQ39" si="133">+(BC39+AS39+BM39)/AL39</f>
        <v>0</v>
      </c>
      <c r="BR39" s="317"/>
      <c r="BS39" s="54"/>
      <c r="BT39" s="90">
        <v>0.25</v>
      </c>
      <c r="BU39" s="314"/>
      <c r="BV39" s="316"/>
      <c r="BW39" s="104"/>
      <c r="BX39" s="319"/>
      <c r="BY39" s="83">
        <f t="shared" ref="BY39" si="134">+(BW39/BT39)</f>
        <v>0</v>
      </c>
      <c r="BZ39" s="323"/>
      <c r="CA39" s="83">
        <f t="shared" ref="CA39" si="135">+(BC39+AS39+BM39+BW39)/AL39</f>
        <v>0</v>
      </c>
      <c r="CB39" s="323"/>
      <c r="CC39" s="83"/>
      <c r="CD39" s="57">
        <f t="shared" ref="CD39" si="136">IF(AND(AP39=0,AS39=0),"No Prog ni Ejec",IF(AP39=0,CONCATENATE("No Prog, Ejec=  ",AS39),AS39/AP39))</f>
        <v>0</v>
      </c>
      <c r="CE39" s="321"/>
      <c r="CF39" s="57">
        <f t="shared" ref="CF39" si="137">IF(AND(AZ39=0,BC39=0),"No Prog ni Ejec",IF(AZ39=0,CONCATENATE("No Prog, Ejec=  ",BC39),BC39/AZ39))</f>
        <v>0</v>
      </c>
      <c r="CG39" s="321"/>
      <c r="CH39" s="57">
        <f t="shared" ref="CH39" si="138">IF(AND(BJ39=0,BM39=0),"No Prog ni Ejec",IF(BJ39=0,CONCATENATE("No Prog, Ejec=  ",BM39),BM39/BJ39))</f>
        <v>0</v>
      </c>
      <c r="CI39" s="321"/>
      <c r="CJ39" s="57">
        <f t="shared" ref="CJ39" si="139">IF(AND(BT39=0,BW39=0),"No Prog ni Ejec",IF(BT39=0,CONCATENATE("No Prog, Ejec=  ",BW39),BW39/BT39))</f>
        <v>0</v>
      </c>
      <c r="CK39" s="321"/>
      <c r="CL39" s="113">
        <f t="shared" si="18"/>
        <v>0</v>
      </c>
      <c r="CV39" s="93">
        <v>6</v>
      </c>
    </row>
    <row r="40" spans="1:100" s="58" customFormat="1" ht="89.25" x14ac:dyDescent="0.2">
      <c r="A40" s="104">
        <v>11900</v>
      </c>
      <c r="B40" s="99" t="s">
        <v>125</v>
      </c>
      <c r="C40" s="99" t="s">
        <v>297</v>
      </c>
      <c r="D40" s="157"/>
      <c r="E40" s="157" t="s">
        <v>1048</v>
      </c>
      <c r="F40" s="157" t="s">
        <v>1048</v>
      </c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69" t="s">
        <v>201</v>
      </c>
      <c r="R40" s="169" t="s">
        <v>201</v>
      </c>
      <c r="S40" s="104" t="s">
        <v>126</v>
      </c>
      <c r="T40" s="99" t="s">
        <v>60</v>
      </c>
      <c r="U40" s="99" t="s">
        <v>201</v>
      </c>
      <c r="V40" s="99" t="s">
        <v>201</v>
      </c>
      <c r="W40" s="104" t="s">
        <v>992</v>
      </c>
      <c r="X40" s="99" t="s">
        <v>946</v>
      </c>
      <c r="Y40" s="105" t="s">
        <v>51</v>
      </c>
      <c r="Z40" s="83">
        <v>1</v>
      </c>
      <c r="AA40" s="104" t="s">
        <v>631</v>
      </c>
      <c r="AB40" s="52" t="s">
        <v>437</v>
      </c>
      <c r="AC40" s="85">
        <v>102124884</v>
      </c>
      <c r="AD40" s="90">
        <v>1</v>
      </c>
      <c r="AE40" s="99" t="s">
        <v>17</v>
      </c>
      <c r="AF40" s="99" t="s">
        <v>28</v>
      </c>
      <c r="AG40" s="99" t="s">
        <v>201</v>
      </c>
      <c r="AH40" s="99" t="s">
        <v>639</v>
      </c>
      <c r="AI40" s="99" t="s">
        <v>1064</v>
      </c>
      <c r="AJ40" s="99" t="s">
        <v>438</v>
      </c>
      <c r="AK40" s="99" t="s">
        <v>201</v>
      </c>
      <c r="AL40" s="90">
        <v>1</v>
      </c>
      <c r="AM40" s="99" t="str">
        <f t="shared" si="0"/>
        <v xml:space="preserve">Apoyar a la Oficina Asesora Jurídica en las actividades relacionadas con el ejercicio de las funciones de la Secretaría Técnica  del Comité de Conciliación;  y en las actividades propias de dicho organismo en el Ekogui. </v>
      </c>
      <c r="AN40" s="51">
        <f t="shared" si="1"/>
        <v>102124884</v>
      </c>
      <c r="AO40" s="52" t="s">
        <v>46</v>
      </c>
      <c r="AP40" s="83">
        <v>0.25</v>
      </c>
      <c r="AQ40" s="99" t="str">
        <f t="shared" si="26"/>
        <v xml:space="preserve">Apoyar a la Oficina Asesora Jurídica en las actividades relacionadas con el ejercicio de las funciones de la Secretaría Técnica  del Comité de Conciliación;  y en las actividades propias de dicho organismo en el Ekogui. </v>
      </c>
      <c r="AR40" s="89">
        <f>+AN40/4</f>
        <v>25531221</v>
      </c>
      <c r="AS40" s="104"/>
      <c r="AT40" s="104"/>
      <c r="AU40" s="54">
        <f t="shared" si="19"/>
        <v>0</v>
      </c>
      <c r="AV40" s="54">
        <f t="shared" si="27"/>
        <v>0</v>
      </c>
      <c r="AW40" s="54">
        <f t="shared" si="2"/>
        <v>0</v>
      </c>
      <c r="AX40" s="54">
        <f t="shared" si="3"/>
        <v>0</v>
      </c>
      <c r="AY40" s="54"/>
      <c r="AZ40" s="83">
        <v>0.25</v>
      </c>
      <c r="BA40" s="99" t="str">
        <f t="shared" si="4"/>
        <v xml:space="preserve">Apoyar a la Oficina Asesora Jurídica en las actividades relacionadas con el ejercicio de las funciones de la Secretaría Técnica  del Comité de Conciliación;  y en las actividades propias de dicho organismo en el Ekogui. </v>
      </c>
      <c r="BB40" s="89">
        <f>+AN40/4</f>
        <v>25531221</v>
      </c>
      <c r="BC40" s="56"/>
      <c r="BD40" s="56"/>
      <c r="BE40" s="54">
        <f t="shared" si="20"/>
        <v>0</v>
      </c>
      <c r="BF40" s="54">
        <f t="shared" si="5"/>
        <v>0</v>
      </c>
      <c r="BG40" s="54">
        <f t="shared" si="6"/>
        <v>0</v>
      </c>
      <c r="BH40" s="54">
        <f t="shared" si="7"/>
        <v>0</v>
      </c>
      <c r="BI40" s="54"/>
      <c r="BJ40" s="83">
        <v>0.25</v>
      </c>
      <c r="BK40" s="99" t="str">
        <f t="shared" si="8"/>
        <v xml:space="preserve">Apoyar a la Oficina Asesora Jurídica en las actividades relacionadas con el ejercicio de las funciones de la Secretaría Técnica  del Comité de Conciliación;  y en las actividades propias de dicho organismo en el Ekogui. </v>
      </c>
      <c r="BL40" s="89">
        <f>+AN40/4</f>
        <v>25531221</v>
      </c>
      <c r="BM40" s="104"/>
      <c r="BN40" s="104"/>
      <c r="BO40" s="54">
        <f t="shared" si="21"/>
        <v>0</v>
      </c>
      <c r="BP40" s="54">
        <f t="shared" si="28"/>
        <v>0</v>
      </c>
      <c r="BQ40" s="54">
        <f t="shared" si="22"/>
        <v>0</v>
      </c>
      <c r="BR40" s="54">
        <f t="shared" si="29"/>
        <v>0</v>
      </c>
      <c r="BS40" s="54"/>
      <c r="BT40" s="83">
        <v>0.25</v>
      </c>
      <c r="BU40" s="99" t="str">
        <f t="shared" si="9"/>
        <v xml:space="preserve">Apoyar a la Oficina Asesora Jurídica en las actividades relacionadas con el ejercicio de las funciones de la Secretaría Técnica  del Comité de Conciliación;  y en las actividades propias de dicho organismo en el Ekogui. </v>
      </c>
      <c r="BV40" s="89">
        <f>+AN40/4</f>
        <v>25531221</v>
      </c>
      <c r="BW40" s="104"/>
      <c r="BX40" s="104"/>
      <c r="BY40" s="83">
        <f t="shared" si="23"/>
        <v>0</v>
      </c>
      <c r="BZ40" s="83">
        <f t="shared" si="30"/>
        <v>0</v>
      </c>
      <c r="CA40" s="83">
        <f t="shared" si="24"/>
        <v>0</v>
      </c>
      <c r="CB40" s="83">
        <f t="shared" si="31"/>
        <v>0</v>
      </c>
      <c r="CC40" s="83"/>
      <c r="CD40" s="57">
        <f t="shared" si="12"/>
        <v>0</v>
      </c>
      <c r="CE40" s="57">
        <f t="shared" si="13"/>
        <v>0</v>
      </c>
      <c r="CF40" s="57">
        <f t="shared" si="14"/>
        <v>0</v>
      </c>
      <c r="CG40" s="57">
        <f t="shared" si="15"/>
        <v>0</v>
      </c>
      <c r="CH40" s="57">
        <f t="shared" si="25"/>
        <v>0</v>
      </c>
      <c r="CI40" s="57">
        <f t="shared" si="32"/>
        <v>0</v>
      </c>
      <c r="CJ40" s="57">
        <f t="shared" si="16"/>
        <v>0</v>
      </c>
      <c r="CK40" s="57">
        <f t="shared" si="17"/>
        <v>0</v>
      </c>
      <c r="CL40" s="113">
        <f t="shared" si="18"/>
        <v>0</v>
      </c>
      <c r="CV40" s="93">
        <v>6</v>
      </c>
    </row>
    <row r="41" spans="1:100" s="58" customFormat="1" ht="51" x14ac:dyDescent="0.2">
      <c r="A41" s="104">
        <v>11900</v>
      </c>
      <c r="B41" s="99" t="s">
        <v>125</v>
      </c>
      <c r="C41" s="99" t="s">
        <v>297</v>
      </c>
      <c r="D41" s="157"/>
      <c r="E41" s="157" t="s">
        <v>1048</v>
      </c>
      <c r="F41" s="157" t="s">
        <v>1048</v>
      </c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69" t="s">
        <v>201</v>
      </c>
      <c r="R41" s="169" t="s">
        <v>201</v>
      </c>
      <c r="S41" s="104" t="s">
        <v>126</v>
      </c>
      <c r="T41" s="99" t="s">
        <v>60</v>
      </c>
      <c r="U41" s="99" t="s">
        <v>201</v>
      </c>
      <c r="V41" s="99" t="s">
        <v>201</v>
      </c>
      <c r="W41" s="104" t="s">
        <v>660</v>
      </c>
      <c r="X41" s="99" t="s">
        <v>440</v>
      </c>
      <c r="Y41" s="105" t="s">
        <v>51</v>
      </c>
      <c r="Z41" s="83">
        <v>1</v>
      </c>
      <c r="AA41" s="319" t="s">
        <v>659</v>
      </c>
      <c r="AB41" s="324" t="s">
        <v>439</v>
      </c>
      <c r="AC41" s="325">
        <v>27093804</v>
      </c>
      <c r="AD41" s="90">
        <v>1</v>
      </c>
      <c r="AE41" s="99" t="s">
        <v>17</v>
      </c>
      <c r="AF41" s="99" t="s">
        <v>28</v>
      </c>
      <c r="AG41" s="99" t="s">
        <v>201</v>
      </c>
      <c r="AH41" s="99" t="s">
        <v>639</v>
      </c>
      <c r="AI41" s="99" t="s">
        <v>1064</v>
      </c>
      <c r="AJ41" s="99" t="s">
        <v>441</v>
      </c>
      <c r="AK41" s="99" t="s">
        <v>201</v>
      </c>
      <c r="AL41" s="83">
        <v>1</v>
      </c>
      <c r="AM41" s="314" t="str">
        <f t="shared" si="0"/>
        <v>Apoyo a las actividades administrativas y operativas  requeridas por el Grupo de Representación Judicial</v>
      </c>
      <c r="AN41" s="315">
        <f t="shared" si="1"/>
        <v>27093804</v>
      </c>
      <c r="AO41" s="52" t="s">
        <v>46</v>
      </c>
      <c r="AP41" s="83">
        <v>0.25</v>
      </c>
      <c r="AQ41" s="314" t="str">
        <f t="shared" si="26"/>
        <v>Apoyo a las actividades administrativas y operativas  requeridas por el Grupo de Representación Judicial</v>
      </c>
      <c r="AR41" s="315">
        <f>+AN41/4</f>
        <v>6773451</v>
      </c>
      <c r="AS41" s="104"/>
      <c r="AT41" s="319"/>
      <c r="AU41" s="54">
        <f t="shared" si="19"/>
        <v>0</v>
      </c>
      <c r="AV41" s="317">
        <f t="shared" si="27"/>
        <v>0</v>
      </c>
      <c r="AW41" s="54">
        <f t="shared" si="2"/>
        <v>0</v>
      </c>
      <c r="AX41" s="317">
        <f t="shared" si="3"/>
        <v>0</v>
      </c>
      <c r="AY41" s="54"/>
      <c r="AZ41" s="83">
        <v>0.25</v>
      </c>
      <c r="BA41" s="314" t="str">
        <f t="shared" si="4"/>
        <v>Apoyo a las actividades administrativas y operativas  requeridas por el Grupo de Representación Judicial</v>
      </c>
      <c r="BB41" s="315">
        <f>+AN41/4</f>
        <v>6773451</v>
      </c>
      <c r="BC41" s="56"/>
      <c r="BD41" s="322"/>
      <c r="BE41" s="54">
        <f t="shared" si="20"/>
        <v>0</v>
      </c>
      <c r="BF41" s="317">
        <f t="shared" si="5"/>
        <v>0</v>
      </c>
      <c r="BG41" s="54">
        <f t="shared" si="6"/>
        <v>0</v>
      </c>
      <c r="BH41" s="317">
        <f t="shared" si="7"/>
        <v>0</v>
      </c>
      <c r="BI41" s="54"/>
      <c r="BJ41" s="83">
        <v>0.25</v>
      </c>
      <c r="BK41" s="314" t="str">
        <f t="shared" si="8"/>
        <v>Apoyo a las actividades administrativas y operativas  requeridas por el Grupo de Representación Judicial</v>
      </c>
      <c r="BL41" s="315">
        <f>+AN41/4</f>
        <v>6773451</v>
      </c>
      <c r="BM41" s="104"/>
      <c r="BN41" s="319"/>
      <c r="BO41" s="54">
        <f t="shared" si="21"/>
        <v>0</v>
      </c>
      <c r="BP41" s="317">
        <f t="shared" si="28"/>
        <v>0</v>
      </c>
      <c r="BQ41" s="54">
        <f t="shared" si="22"/>
        <v>0</v>
      </c>
      <c r="BR41" s="317">
        <f t="shared" si="29"/>
        <v>0</v>
      </c>
      <c r="BS41" s="54"/>
      <c r="BT41" s="83">
        <v>0.25</v>
      </c>
      <c r="BU41" s="314" t="str">
        <f t="shared" si="9"/>
        <v>Apoyo a las actividades administrativas y operativas  requeridas por el Grupo de Representación Judicial</v>
      </c>
      <c r="BV41" s="315">
        <f>+AN41/4</f>
        <v>6773451</v>
      </c>
      <c r="BW41" s="104"/>
      <c r="BX41" s="319"/>
      <c r="BY41" s="83">
        <f t="shared" si="23"/>
        <v>0</v>
      </c>
      <c r="BZ41" s="323">
        <f t="shared" si="30"/>
        <v>0</v>
      </c>
      <c r="CA41" s="83">
        <f t="shared" si="24"/>
        <v>0</v>
      </c>
      <c r="CB41" s="323">
        <f t="shared" si="31"/>
        <v>0</v>
      </c>
      <c r="CC41" s="83"/>
      <c r="CD41" s="57">
        <f t="shared" si="12"/>
        <v>0</v>
      </c>
      <c r="CE41" s="321">
        <f t="shared" si="13"/>
        <v>0</v>
      </c>
      <c r="CF41" s="57">
        <f t="shared" si="14"/>
        <v>0</v>
      </c>
      <c r="CG41" s="321">
        <f t="shared" si="15"/>
        <v>0</v>
      </c>
      <c r="CH41" s="57">
        <f t="shared" si="25"/>
        <v>0</v>
      </c>
      <c r="CI41" s="321">
        <f t="shared" si="32"/>
        <v>0</v>
      </c>
      <c r="CJ41" s="57">
        <f t="shared" si="16"/>
        <v>0</v>
      </c>
      <c r="CK41" s="321">
        <f t="shared" si="17"/>
        <v>0</v>
      </c>
      <c r="CL41" s="113">
        <f t="shared" si="18"/>
        <v>0</v>
      </c>
      <c r="CV41" s="93">
        <v>6</v>
      </c>
    </row>
    <row r="42" spans="1:100" s="58" customFormat="1" ht="51" x14ac:dyDescent="0.2">
      <c r="A42" s="104">
        <v>11900</v>
      </c>
      <c r="B42" s="99" t="s">
        <v>125</v>
      </c>
      <c r="C42" s="99" t="s">
        <v>297</v>
      </c>
      <c r="D42" s="157"/>
      <c r="E42" s="157" t="s">
        <v>1048</v>
      </c>
      <c r="F42" s="157" t="s">
        <v>1048</v>
      </c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69" t="s">
        <v>201</v>
      </c>
      <c r="R42" s="169" t="s">
        <v>201</v>
      </c>
      <c r="S42" s="104" t="s">
        <v>126</v>
      </c>
      <c r="T42" s="99" t="s">
        <v>60</v>
      </c>
      <c r="U42" s="99" t="s">
        <v>201</v>
      </c>
      <c r="V42" s="99" t="s">
        <v>201</v>
      </c>
      <c r="W42" s="104" t="s">
        <v>993</v>
      </c>
      <c r="X42" s="99" t="s">
        <v>442</v>
      </c>
      <c r="Y42" s="105" t="s">
        <v>51</v>
      </c>
      <c r="Z42" s="83">
        <v>1</v>
      </c>
      <c r="AA42" s="319"/>
      <c r="AB42" s="324"/>
      <c r="AC42" s="325"/>
      <c r="AD42" s="90">
        <v>1</v>
      </c>
      <c r="AE42" s="99" t="s">
        <v>17</v>
      </c>
      <c r="AF42" s="99" t="s">
        <v>28</v>
      </c>
      <c r="AG42" s="99" t="s">
        <v>201</v>
      </c>
      <c r="AH42" s="99" t="s">
        <v>639</v>
      </c>
      <c r="AI42" s="99" t="s">
        <v>1064</v>
      </c>
      <c r="AJ42" s="99" t="s">
        <v>443</v>
      </c>
      <c r="AK42" s="99" t="s">
        <v>201</v>
      </c>
      <c r="AL42" s="83">
        <v>1</v>
      </c>
      <c r="AM42" s="314"/>
      <c r="AN42" s="315"/>
      <c r="AO42" s="52" t="s">
        <v>46</v>
      </c>
      <c r="AP42" s="83">
        <v>0.25</v>
      </c>
      <c r="AQ42" s="314"/>
      <c r="AR42" s="315"/>
      <c r="AS42" s="104"/>
      <c r="AT42" s="319"/>
      <c r="AU42" s="54">
        <f t="shared" ref="AU42" si="140">+(AS42/AP42)</f>
        <v>0</v>
      </c>
      <c r="AV42" s="317"/>
      <c r="AW42" s="54">
        <f t="shared" ref="AW42" si="141">+(AS42/AL42)</f>
        <v>0</v>
      </c>
      <c r="AX42" s="317"/>
      <c r="AY42" s="54"/>
      <c r="AZ42" s="83">
        <v>0.25</v>
      </c>
      <c r="BA42" s="314"/>
      <c r="BB42" s="315"/>
      <c r="BC42" s="56"/>
      <c r="BD42" s="322"/>
      <c r="BE42" s="54">
        <f t="shared" si="20"/>
        <v>0</v>
      </c>
      <c r="BF42" s="317"/>
      <c r="BG42" s="54">
        <f t="shared" si="6"/>
        <v>0</v>
      </c>
      <c r="BH42" s="317"/>
      <c r="BI42" s="54"/>
      <c r="BJ42" s="83">
        <v>0.25</v>
      </c>
      <c r="BK42" s="314"/>
      <c r="BL42" s="315"/>
      <c r="BM42" s="104"/>
      <c r="BN42" s="319"/>
      <c r="BO42" s="54">
        <f t="shared" ref="BO42" si="142">+(BM42/BJ42)</f>
        <v>0</v>
      </c>
      <c r="BP42" s="317"/>
      <c r="BQ42" s="54">
        <f t="shared" ref="BQ42" si="143">+(BC42+AS42+BM42)/AL42</f>
        <v>0</v>
      </c>
      <c r="BR42" s="317"/>
      <c r="BS42" s="54"/>
      <c r="BT42" s="83">
        <v>0.25</v>
      </c>
      <c r="BU42" s="314"/>
      <c r="BV42" s="315"/>
      <c r="BW42" s="104"/>
      <c r="BX42" s="319"/>
      <c r="BY42" s="83">
        <f t="shared" ref="BY42" si="144">+(BW42/BT42)</f>
        <v>0</v>
      </c>
      <c r="BZ42" s="323"/>
      <c r="CA42" s="83">
        <f t="shared" ref="CA42" si="145">+(BC42+AS42+BM42+BW42)/AL42</f>
        <v>0</v>
      </c>
      <c r="CB42" s="323"/>
      <c r="CC42" s="83"/>
      <c r="CD42" s="57">
        <f t="shared" ref="CD42" si="146">IF(AND(AP42=0,AS42=0),"No Prog ni Ejec",IF(AP42=0,CONCATENATE("No Prog, Ejec=  ",AS42),AS42/AP42))</f>
        <v>0</v>
      </c>
      <c r="CE42" s="321"/>
      <c r="CF42" s="57">
        <f t="shared" ref="CF42" si="147">IF(AND(AZ42=0,BC42=0),"No Prog ni Ejec",IF(AZ42=0,CONCATENATE("No Prog, Ejec=  ",BC42),BC42/AZ42))</f>
        <v>0</v>
      </c>
      <c r="CG42" s="321"/>
      <c r="CH42" s="57">
        <f t="shared" ref="CH42" si="148">IF(AND(BJ42=0,BM42=0),"No Prog ni Ejec",IF(BJ42=0,CONCATENATE("No Prog, Ejec=  ",BM42),BM42/BJ42))</f>
        <v>0</v>
      </c>
      <c r="CI42" s="321"/>
      <c r="CJ42" s="57">
        <f t="shared" ref="CJ42" si="149">IF(AND(BT42=0,BW42=0),"No Prog ni Ejec",IF(BT42=0,CONCATENATE("No Prog, Ejec=  ",BW42),BW42/BT42))</f>
        <v>0</v>
      </c>
      <c r="CK42" s="321"/>
      <c r="CL42" s="113">
        <f t="shared" si="18"/>
        <v>0</v>
      </c>
      <c r="CV42" s="93">
        <v>6</v>
      </c>
    </row>
    <row r="43" spans="1:100" s="58" customFormat="1" ht="102" x14ac:dyDescent="0.2">
      <c r="A43" s="104">
        <v>11900</v>
      </c>
      <c r="B43" s="99" t="s">
        <v>125</v>
      </c>
      <c r="C43" s="99" t="s">
        <v>297</v>
      </c>
      <c r="D43" s="157"/>
      <c r="E43" s="157" t="s">
        <v>1048</v>
      </c>
      <c r="F43" s="157" t="s">
        <v>1048</v>
      </c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69" t="s">
        <v>201</v>
      </c>
      <c r="R43" s="169" t="s">
        <v>201</v>
      </c>
      <c r="S43" s="104" t="s">
        <v>126</v>
      </c>
      <c r="T43" s="99" t="s">
        <v>60</v>
      </c>
      <c r="U43" s="99" t="s">
        <v>201</v>
      </c>
      <c r="V43" s="99" t="s">
        <v>201</v>
      </c>
      <c r="W43" s="104" t="s">
        <v>661</v>
      </c>
      <c r="X43" s="99" t="s">
        <v>454</v>
      </c>
      <c r="Y43" s="105" t="s">
        <v>51</v>
      </c>
      <c r="Z43" s="83">
        <v>1</v>
      </c>
      <c r="AA43" s="104" t="s">
        <v>661</v>
      </c>
      <c r="AB43" s="99" t="s">
        <v>452</v>
      </c>
      <c r="AC43" s="89">
        <v>272704248</v>
      </c>
      <c r="AD43" s="90">
        <v>1</v>
      </c>
      <c r="AE43" s="99" t="s">
        <v>17</v>
      </c>
      <c r="AF43" s="99" t="s">
        <v>28</v>
      </c>
      <c r="AG43" s="99" t="s">
        <v>201</v>
      </c>
      <c r="AH43" s="99" t="s">
        <v>639</v>
      </c>
      <c r="AI43" s="99" t="s">
        <v>1072</v>
      </c>
      <c r="AJ43" s="99" t="s">
        <v>453</v>
      </c>
      <c r="AK43" s="99" t="s">
        <v>201</v>
      </c>
      <c r="AL43" s="90">
        <v>1</v>
      </c>
      <c r="AM43" s="99" t="str">
        <f t="shared" si="0"/>
        <v xml:space="preserve">Tramitar las acciones constitucionales y demás asuntos derivados de éstas, que se instauren contra la Administradora de los Recursos del Sistema General de Seguridad Social en Salud - ADRES o contra el entonces FOSYGA. </v>
      </c>
      <c r="AN43" s="51">
        <f>+AC43</f>
        <v>272704248</v>
      </c>
      <c r="AO43" s="52" t="s">
        <v>46</v>
      </c>
      <c r="AP43" s="83">
        <v>0.25</v>
      </c>
      <c r="AQ43" s="99" t="str">
        <f t="shared" si="26"/>
        <v xml:space="preserve">Tramitar las acciones constitucionales y demás asuntos derivados de éstas, que se instauren contra la Administradora de los Recursos del Sistema General de Seguridad Social en Salud - ADRES o contra el entonces FOSYGA. </v>
      </c>
      <c r="AR43" s="89">
        <f>+AN43/4</f>
        <v>68176062</v>
      </c>
      <c r="AS43" s="104"/>
      <c r="AT43" s="104"/>
      <c r="AU43" s="54">
        <f t="shared" si="19"/>
        <v>0</v>
      </c>
      <c r="AV43" s="54">
        <f t="shared" si="27"/>
        <v>0</v>
      </c>
      <c r="AW43" s="54">
        <f t="shared" si="2"/>
        <v>0</v>
      </c>
      <c r="AX43" s="54">
        <f t="shared" si="3"/>
        <v>0</v>
      </c>
      <c r="AY43" s="54"/>
      <c r="AZ43" s="83">
        <v>0.25</v>
      </c>
      <c r="BA43" s="99" t="str">
        <f t="shared" si="4"/>
        <v xml:space="preserve">Tramitar las acciones constitucionales y demás asuntos derivados de éstas, que se instauren contra la Administradora de los Recursos del Sistema General de Seguridad Social en Salud - ADRES o contra el entonces FOSYGA. </v>
      </c>
      <c r="BB43" s="89">
        <f>+AN43/4</f>
        <v>68176062</v>
      </c>
      <c r="BC43" s="56"/>
      <c r="BD43" s="56"/>
      <c r="BE43" s="54">
        <f t="shared" si="20"/>
        <v>0</v>
      </c>
      <c r="BF43" s="54">
        <f t="shared" si="5"/>
        <v>0</v>
      </c>
      <c r="BG43" s="54">
        <f t="shared" si="6"/>
        <v>0</v>
      </c>
      <c r="BH43" s="54">
        <f t="shared" si="7"/>
        <v>0</v>
      </c>
      <c r="BI43" s="54"/>
      <c r="BJ43" s="83">
        <v>0.25</v>
      </c>
      <c r="BK43" s="99" t="str">
        <f t="shared" si="8"/>
        <v xml:space="preserve">Tramitar las acciones constitucionales y demás asuntos derivados de éstas, que se instauren contra la Administradora de los Recursos del Sistema General de Seguridad Social en Salud - ADRES o contra el entonces FOSYGA. </v>
      </c>
      <c r="BL43" s="89">
        <f>+AN43/4</f>
        <v>68176062</v>
      </c>
      <c r="BM43" s="104"/>
      <c r="BN43" s="104"/>
      <c r="BO43" s="54">
        <f t="shared" si="21"/>
        <v>0</v>
      </c>
      <c r="BP43" s="54">
        <f t="shared" si="28"/>
        <v>0</v>
      </c>
      <c r="BQ43" s="54">
        <f t="shared" si="22"/>
        <v>0</v>
      </c>
      <c r="BR43" s="54">
        <f t="shared" si="29"/>
        <v>0</v>
      </c>
      <c r="BS43" s="54"/>
      <c r="BT43" s="83">
        <v>0.25</v>
      </c>
      <c r="BU43" s="99" t="str">
        <f t="shared" si="9"/>
        <v xml:space="preserve">Tramitar las acciones constitucionales y demás asuntos derivados de éstas, que se instauren contra la Administradora de los Recursos del Sistema General de Seguridad Social en Salud - ADRES o contra el entonces FOSYGA. </v>
      </c>
      <c r="BV43" s="89">
        <f>+AN43/4</f>
        <v>68176062</v>
      </c>
      <c r="BW43" s="104"/>
      <c r="BX43" s="104"/>
      <c r="BY43" s="83">
        <f t="shared" si="23"/>
        <v>0</v>
      </c>
      <c r="BZ43" s="83">
        <f t="shared" si="30"/>
        <v>0</v>
      </c>
      <c r="CA43" s="83">
        <f t="shared" si="24"/>
        <v>0</v>
      </c>
      <c r="CB43" s="83">
        <f t="shared" si="31"/>
        <v>0</v>
      </c>
      <c r="CC43" s="83"/>
      <c r="CD43" s="57">
        <f t="shared" si="12"/>
        <v>0</v>
      </c>
      <c r="CE43" s="57">
        <f t="shared" si="13"/>
        <v>0</v>
      </c>
      <c r="CF43" s="57">
        <f t="shared" si="14"/>
        <v>0</v>
      </c>
      <c r="CG43" s="57">
        <f t="shared" si="15"/>
        <v>0</v>
      </c>
      <c r="CH43" s="57">
        <f t="shared" si="25"/>
        <v>0</v>
      </c>
      <c r="CI43" s="57">
        <f t="shared" si="32"/>
        <v>0</v>
      </c>
      <c r="CJ43" s="57">
        <f t="shared" si="16"/>
        <v>0</v>
      </c>
      <c r="CK43" s="57">
        <f t="shared" si="17"/>
        <v>0</v>
      </c>
      <c r="CL43" s="113">
        <f t="shared" si="18"/>
        <v>0</v>
      </c>
      <c r="CV43" s="93">
        <v>6</v>
      </c>
    </row>
    <row r="44" spans="1:100" s="58" customFormat="1" ht="89.25" hidden="1" x14ac:dyDescent="0.2">
      <c r="A44" s="104">
        <v>11900</v>
      </c>
      <c r="B44" s="99" t="s">
        <v>125</v>
      </c>
      <c r="C44" s="99" t="s">
        <v>303</v>
      </c>
      <c r="D44" s="157" t="s">
        <v>1048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68" t="s">
        <v>1171</v>
      </c>
      <c r="R44" s="168" t="s">
        <v>1178</v>
      </c>
      <c r="S44" s="104" t="s">
        <v>127</v>
      </c>
      <c r="T44" s="99" t="s">
        <v>94</v>
      </c>
      <c r="U44" s="99" t="s">
        <v>201</v>
      </c>
      <c r="V44" s="99" t="s">
        <v>201</v>
      </c>
      <c r="W44" s="104" t="s">
        <v>152</v>
      </c>
      <c r="X44" s="99" t="s">
        <v>1086</v>
      </c>
      <c r="Y44" s="105" t="s">
        <v>359</v>
      </c>
      <c r="Z44" s="49">
        <v>3</v>
      </c>
      <c r="AA44" s="104" t="s">
        <v>129</v>
      </c>
      <c r="AB44" s="99" t="s">
        <v>1085</v>
      </c>
      <c r="AC44" s="89">
        <v>0</v>
      </c>
      <c r="AD44" s="90">
        <v>1</v>
      </c>
      <c r="AE44" s="99" t="s">
        <v>17</v>
      </c>
      <c r="AF44" s="99" t="s">
        <v>262</v>
      </c>
      <c r="AG44" s="99" t="s">
        <v>201</v>
      </c>
      <c r="AH44" s="99" t="s">
        <v>639</v>
      </c>
      <c r="AI44" s="99" t="s">
        <v>1076</v>
      </c>
      <c r="AJ44" s="99" t="s">
        <v>1087</v>
      </c>
      <c r="AK44" s="99" t="s">
        <v>201</v>
      </c>
      <c r="AL44" s="50">
        <v>3</v>
      </c>
      <c r="AM44" s="99" t="str">
        <f>+AB44</f>
        <v>Realizar reuniones de autocontrol y seguimiento a los procesos que evidencien el monitoreo a los riesgos, indicadores, planes de mejoramiento, manuales y documentos asociados</v>
      </c>
      <c r="AN44" s="51">
        <f t="shared" ref="AN44" si="150">+AC44</f>
        <v>0</v>
      </c>
      <c r="AO44" s="52" t="s">
        <v>48</v>
      </c>
      <c r="AP44" s="50">
        <v>0</v>
      </c>
      <c r="AQ44" s="99" t="str">
        <f t="shared" ref="AQ44" si="151">+AM44</f>
        <v>Realizar reuniones de autocontrol y seguimiento a los procesos que evidencien el monitoreo a los riesgos, indicadores, planes de mejoramiento, manuales y documentos asociados</v>
      </c>
      <c r="AR44" s="89">
        <f>+AN44/4</f>
        <v>0</v>
      </c>
      <c r="AS44" s="104"/>
      <c r="AT44" s="104"/>
      <c r="AU44" s="54" t="e">
        <f t="shared" ref="AU44" si="152">+(AS44/AP44)</f>
        <v>#DIV/0!</v>
      </c>
      <c r="AV44" s="54" t="e">
        <f t="shared" ref="AV44" si="153">+(AT44/AR44)</f>
        <v>#DIV/0!</v>
      </c>
      <c r="AW44" s="54">
        <f t="shared" ref="AW44" si="154">+(AS44/AL44)</f>
        <v>0</v>
      </c>
      <c r="AX44" s="54" t="e">
        <f t="shared" ref="AX44" si="155">+(AT44/AN44)</f>
        <v>#DIV/0!</v>
      </c>
      <c r="AY44" s="54"/>
      <c r="AZ44" s="50">
        <v>1</v>
      </c>
      <c r="BA44" s="99" t="str">
        <f t="shared" ref="BA44" si="156">+AM44</f>
        <v>Realizar reuniones de autocontrol y seguimiento a los procesos que evidencien el monitoreo a los riesgos, indicadores, planes de mejoramiento, manuales y documentos asociados</v>
      </c>
      <c r="BB44" s="89">
        <f>+AN44/4</f>
        <v>0</v>
      </c>
      <c r="BC44" s="56"/>
      <c r="BD44" s="56"/>
      <c r="BE44" s="54">
        <f t="shared" ref="BE44" si="157">+(BC44/AZ44)</f>
        <v>0</v>
      </c>
      <c r="BF44" s="54" t="e">
        <f t="shared" ref="BF44" si="158">+(BD44/BB44)</f>
        <v>#DIV/0!</v>
      </c>
      <c r="BG44" s="54">
        <f t="shared" ref="BG44" si="159">+(BC44+AS44)/AL44</f>
        <v>0</v>
      </c>
      <c r="BH44" s="54" t="e">
        <f t="shared" ref="BH44" si="160">+(BD44+AT44)/AN44</f>
        <v>#DIV/0!</v>
      </c>
      <c r="BI44" s="54"/>
      <c r="BJ44" s="50">
        <v>1</v>
      </c>
      <c r="BK44" s="99" t="str">
        <f t="shared" ref="BK44" si="161">+AM44</f>
        <v>Realizar reuniones de autocontrol y seguimiento a los procesos que evidencien el monitoreo a los riesgos, indicadores, planes de mejoramiento, manuales y documentos asociados</v>
      </c>
      <c r="BL44" s="89">
        <f>+AN44/4</f>
        <v>0</v>
      </c>
      <c r="BM44" s="104"/>
      <c r="BN44" s="104"/>
      <c r="BO44" s="54">
        <f t="shared" ref="BO44" si="162">+(BM44/BJ44)</f>
        <v>0</v>
      </c>
      <c r="BP44" s="54" t="e">
        <f t="shared" ref="BP44" si="163">+(BN44/BL44)</f>
        <v>#DIV/0!</v>
      </c>
      <c r="BQ44" s="54">
        <f t="shared" ref="BQ44" si="164">+(BC44+AS44+BM44)/AL44</f>
        <v>0</v>
      </c>
      <c r="BR44" s="54" t="e">
        <f t="shared" ref="BR44" si="165">+(BD44+AT44+BN44)/AN44</f>
        <v>#DIV/0!</v>
      </c>
      <c r="BS44" s="54"/>
      <c r="BT44" s="50">
        <v>1</v>
      </c>
      <c r="BU44" s="99" t="str">
        <f t="shared" ref="BU44" si="166">+AM44</f>
        <v>Realizar reuniones de autocontrol y seguimiento a los procesos que evidencien el monitoreo a los riesgos, indicadores, planes de mejoramiento, manuales y documentos asociados</v>
      </c>
      <c r="BV44" s="89">
        <f>+AN44/4</f>
        <v>0</v>
      </c>
      <c r="BW44" s="104"/>
      <c r="BX44" s="104"/>
      <c r="BY44" s="83">
        <f t="shared" ref="BY44" si="167">+(BW44/BT44)</f>
        <v>0</v>
      </c>
      <c r="BZ44" s="83" t="e">
        <f t="shared" ref="BZ44" si="168">+(BX44/BV44)</f>
        <v>#DIV/0!</v>
      </c>
      <c r="CA44" s="83">
        <f t="shared" ref="CA44" si="169">+(BC44+AS44+BM44+BW44)/AL44</f>
        <v>0</v>
      </c>
      <c r="CB44" s="83" t="e">
        <f t="shared" ref="CB44" si="170">+(BD44+AT44+BN44+BX44)/AN44</f>
        <v>#DIV/0!</v>
      </c>
      <c r="CC44" s="83"/>
      <c r="CD44" s="57" t="str">
        <f t="shared" ref="CD44" si="171">IF(AND(AP44=0,AS44=0),"No Prog ni Ejec",IF(AP44=0,CONCATENATE("No Prog, Ejec=  ",AS44),AS44/AP44))</f>
        <v>No Prog ni Ejec</v>
      </c>
      <c r="CE44" s="57" t="str">
        <f t="shared" ref="CE44" si="172">IF(AND(AR44=0,AT44=0),"No Prog ni Ejec",IF(AR44=0,CONCATENATE("No Prog, Ejec=  ",AT44),AT44/AR44))</f>
        <v>No Prog ni Ejec</v>
      </c>
      <c r="CF44" s="57">
        <f t="shared" ref="CF44" si="173">IF(AND(AZ44=0,BC44=0),"No Prog ni Ejec",IF(AZ44=0,CONCATENATE("No Prog, Ejec=  ",BC44),BC44/AZ44))</f>
        <v>0</v>
      </c>
      <c r="CG44" s="57" t="str">
        <f t="shared" ref="CG44" si="174">IF(AND(BB44=0,BD44=0),"No Prog ni Ejec",IF(BB44=0,CONCATENATE("No Prog, Ejec=  ",BD44),BD44/BB44))</f>
        <v>No Prog ni Ejec</v>
      </c>
      <c r="CH44" s="57">
        <f t="shared" ref="CH44" si="175">IF(AND(BJ44=0,BM44=0),"No Prog ni Ejec",IF(BJ44=0,CONCATENATE("No Prog, Ejec=  ",BM44),BM44/BJ44))</f>
        <v>0</v>
      </c>
      <c r="CI44" s="57" t="str">
        <f t="shared" ref="CI44" si="176">IF(AND(BL44=0,BN44=0),"No Prog ni Ejec",IF(BL44=0,CONCATENATE("No Prog, Ejec=  ",BN44),BN44/BL44))</f>
        <v>No Prog ni Ejec</v>
      </c>
      <c r="CJ44" s="57">
        <f t="shared" ref="CJ44" si="177">IF(AND(BT44=0,BW44=0),"No Prog ni Ejec",IF(BT44=0,CONCATENATE("No Prog, Ejec=  ",BW44),BW44/BT44))</f>
        <v>0</v>
      </c>
      <c r="CK44" s="57" t="str">
        <f t="shared" ref="CK44" si="178">IF(AND(BV44=0,BX44=0),"No Prog ni Ejec",IF(BV44=0,CONCATENATE("No Prog, Ejec=  ",BX44),BX44/BV44))</f>
        <v>No Prog ni Ejec</v>
      </c>
      <c r="CL44" s="113">
        <f t="shared" si="18"/>
        <v>0</v>
      </c>
      <c r="CV44" s="93"/>
    </row>
    <row r="45" spans="1:100" s="58" customFormat="1" ht="89.25" x14ac:dyDescent="0.2">
      <c r="A45" s="104">
        <v>11800</v>
      </c>
      <c r="B45" s="99" t="s">
        <v>3</v>
      </c>
      <c r="C45" s="99" t="s">
        <v>297</v>
      </c>
      <c r="D45" s="157"/>
      <c r="E45" s="157" t="s">
        <v>1048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69" t="s">
        <v>201</v>
      </c>
      <c r="R45" s="169" t="s">
        <v>201</v>
      </c>
      <c r="S45" s="104" t="s">
        <v>116</v>
      </c>
      <c r="T45" s="99" t="s">
        <v>94</v>
      </c>
      <c r="U45" s="99" t="s">
        <v>201</v>
      </c>
      <c r="V45" s="99" t="s">
        <v>201</v>
      </c>
      <c r="W45" s="104" t="s">
        <v>118</v>
      </c>
      <c r="X45" s="99" t="s">
        <v>345</v>
      </c>
      <c r="Y45" s="105" t="s">
        <v>376</v>
      </c>
      <c r="Z45" s="104">
        <v>4</v>
      </c>
      <c r="AA45" s="104" t="s">
        <v>117</v>
      </c>
      <c r="AB45" s="99" t="s">
        <v>11</v>
      </c>
      <c r="AC45" s="85">
        <v>0</v>
      </c>
      <c r="AD45" s="90">
        <v>1</v>
      </c>
      <c r="AE45" s="99" t="s">
        <v>17</v>
      </c>
      <c r="AF45" s="99" t="s">
        <v>26</v>
      </c>
      <c r="AG45" s="99" t="s">
        <v>201</v>
      </c>
      <c r="AH45" s="99" t="s">
        <v>639</v>
      </c>
      <c r="AI45" s="99" t="s">
        <v>29</v>
      </c>
      <c r="AJ45" s="99" t="s">
        <v>400</v>
      </c>
      <c r="AK45" s="99" t="s">
        <v>44</v>
      </c>
      <c r="AL45" s="104">
        <v>4</v>
      </c>
      <c r="AM45" s="99" t="str">
        <f t="shared" ref="AM45:AM46" si="179">+AB45</f>
        <v>Reportar el cumplimiento del Plan de Acción de la Dependencia</v>
      </c>
      <c r="AN45" s="51">
        <f t="shared" ref="AN45:AN46" si="180">+AC45</f>
        <v>0</v>
      </c>
      <c r="AO45" s="52" t="s">
        <v>48</v>
      </c>
      <c r="AP45" s="49">
        <v>1</v>
      </c>
      <c r="AQ45" s="99" t="str">
        <f t="shared" ref="AQ45:AQ54" si="181">+AM45</f>
        <v>Reportar el cumplimiento del Plan de Acción de la Dependencia</v>
      </c>
      <c r="AR45" s="89">
        <v>0</v>
      </c>
      <c r="AS45" s="104"/>
      <c r="AT45" s="104"/>
      <c r="AU45" s="54">
        <f t="shared" ref="AU45:AU51" si="182">+(AS45/AP45)</f>
        <v>0</v>
      </c>
      <c r="AV45" s="54" t="e">
        <f t="shared" ref="AV45:AV51" si="183">+(AT45/AR45)</f>
        <v>#DIV/0!</v>
      </c>
      <c r="AW45" s="54">
        <f t="shared" ref="AW45:AW51" si="184">+(AS45/AL45)</f>
        <v>0</v>
      </c>
      <c r="AX45" s="54" t="e">
        <f t="shared" ref="AX45:AX51" si="185">+(AT45/AN45)</f>
        <v>#DIV/0!</v>
      </c>
      <c r="AY45" s="54"/>
      <c r="AZ45" s="61">
        <v>1</v>
      </c>
      <c r="BA45" s="99" t="str">
        <f t="shared" ref="BA45:BA54" si="186">+AM45</f>
        <v>Reportar el cumplimiento del Plan de Acción de la Dependencia</v>
      </c>
      <c r="BB45" s="89">
        <v>0</v>
      </c>
      <c r="BC45" s="56"/>
      <c r="BD45" s="56"/>
      <c r="BE45" s="54">
        <f t="shared" ref="BE45:BE51" si="187">+(BC45/AZ45)</f>
        <v>0</v>
      </c>
      <c r="BF45" s="54" t="e">
        <f t="shared" ref="BF45:BF51" si="188">+(BD45/BB45)</f>
        <v>#DIV/0!</v>
      </c>
      <c r="BG45" s="54">
        <f t="shared" ref="BG45:BG51" si="189">+(BC45+AS45)/AL45</f>
        <v>0</v>
      </c>
      <c r="BH45" s="54" t="e">
        <f t="shared" ref="BH45:BH51" si="190">+(BD45+AT45)/AN45</f>
        <v>#DIV/0!</v>
      </c>
      <c r="BI45" s="54"/>
      <c r="BJ45" s="61">
        <v>1</v>
      </c>
      <c r="BK45" s="99" t="str">
        <f t="shared" ref="BK45:BK54" si="191">+AM45</f>
        <v>Reportar el cumplimiento del Plan de Acción de la Dependencia</v>
      </c>
      <c r="BL45" s="89">
        <v>0</v>
      </c>
      <c r="BM45" s="104"/>
      <c r="BN45" s="104"/>
      <c r="BO45" s="54">
        <f t="shared" ref="BO45:BO51" si="192">+(BM45/BJ45)</f>
        <v>0</v>
      </c>
      <c r="BP45" s="54" t="e">
        <f t="shared" ref="BP45:BP51" si="193">+(BN45/BL45)</f>
        <v>#DIV/0!</v>
      </c>
      <c r="BQ45" s="54">
        <f t="shared" ref="BQ45:BQ51" si="194">+(BC45+AS45+BM45)/AL45</f>
        <v>0</v>
      </c>
      <c r="BR45" s="54" t="e">
        <f t="shared" ref="BR45:BR51" si="195">+(BD45+AT45+BN45)/AN45</f>
        <v>#DIV/0!</v>
      </c>
      <c r="BS45" s="54"/>
      <c r="BT45" s="61">
        <v>1</v>
      </c>
      <c r="BU45" s="99" t="str">
        <f t="shared" ref="BU45:BU54" si="196">+AM45</f>
        <v>Reportar el cumplimiento del Plan de Acción de la Dependencia</v>
      </c>
      <c r="BV45" s="89">
        <v>0</v>
      </c>
      <c r="BW45" s="104"/>
      <c r="BX45" s="104"/>
      <c r="BY45" s="83">
        <f t="shared" ref="BY45:BY51" si="197">+(BW45/BT45)</f>
        <v>0</v>
      </c>
      <c r="BZ45" s="83" t="e">
        <f t="shared" ref="BZ45:BZ51" si="198">+(BX45/BV45)</f>
        <v>#DIV/0!</v>
      </c>
      <c r="CA45" s="83">
        <f t="shared" ref="CA45:CA51" si="199">+(BC45+AS45+BM45+BW45)/AL45</f>
        <v>0</v>
      </c>
      <c r="CB45" s="83" t="e">
        <f t="shared" ref="CB45:CB51" si="200">+(BD45+AT45+BN45+BX45)/AN45</f>
        <v>#DIV/0!</v>
      </c>
      <c r="CC45" s="83"/>
      <c r="CD45" s="57">
        <f t="shared" ref="CD45:CD51" si="201">IF(AND(AP45=0,AS45=0),"No Prog ni Ejec",IF(AP45=0,CONCATENATE("No Prog, Ejec=  ",AS45),AS45/AP45))</f>
        <v>0</v>
      </c>
      <c r="CE45" s="57" t="str">
        <f t="shared" ref="CE45:CE51" si="202">IF(AND(AR45=0,AT45=0),"No Prog ni Ejec",IF(AR45=0,CONCATENATE("No Prog, Ejec=  ",AT45),AT45/AR45))</f>
        <v>No Prog ni Ejec</v>
      </c>
      <c r="CF45" s="57">
        <f t="shared" ref="CF45:CF51" si="203">IF(AND(AZ45=0,BC45=0),"No Prog ni Ejec",IF(AZ45=0,CONCATENATE("No Prog, Ejec=  ",BC45),BC45/AZ45))</f>
        <v>0</v>
      </c>
      <c r="CG45" s="57" t="str">
        <f t="shared" ref="CG45:CG51" si="204">IF(AND(BB45=0,BD45=0),"No Prog ni Ejec",IF(BB45=0,CONCATENATE("No Prog, Ejec=  ",BD45),BD45/BB45))</f>
        <v>No Prog ni Ejec</v>
      </c>
      <c r="CH45" s="57">
        <f t="shared" ref="CH45:CH51" si="205">IF(AND(BJ45=0,BM45=0),"No Prog ni Ejec",IF(BJ45=0,CONCATENATE("No Prog, Ejec=  ",BM45),BM45/BJ45))</f>
        <v>0</v>
      </c>
      <c r="CI45" s="57" t="str">
        <f t="shared" ref="CI45:CI51" si="206">IF(AND(BL45=0,BN45=0),"No Prog ni Ejec",IF(BL45=0,CONCATENATE("No Prog, Ejec=  ",BN45),BN45/BL45))</f>
        <v>No Prog ni Ejec</v>
      </c>
      <c r="CJ45" s="57">
        <f t="shared" ref="CJ45:CJ51" si="207">IF(AND(BT45=0,BW45=0),"No Prog ni Ejec",IF(BT45=0,CONCATENATE("No Prog, Ejec=  ",BW45),BW45/BT45))</f>
        <v>0</v>
      </c>
      <c r="CK45" s="57" t="str">
        <f t="shared" ref="CK45:CK51" si="208">IF(AND(BV45=0,BX45=0),"No Prog ni Ejec",IF(BV45=0,CONCATENATE("No Prog, Ejec=  ",BX45),BX45/BV45))</f>
        <v>No Prog ni Ejec</v>
      </c>
      <c r="CL45" s="113">
        <f t="shared" si="18"/>
        <v>0</v>
      </c>
      <c r="CV45" s="93">
        <v>6</v>
      </c>
    </row>
    <row r="46" spans="1:100" s="58" customFormat="1" ht="89.25" x14ac:dyDescent="0.2">
      <c r="A46" s="104">
        <v>11800</v>
      </c>
      <c r="B46" s="99" t="s">
        <v>3</v>
      </c>
      <c r="C46" s="99" t="s">
        <v>297</v>
      </c>
      <c r="D46" s="157"/>
      <c r="E46" s="157" t="s">
        <v>1048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69" t="s">
        <v>201</v>
      </c>
      <c r="R46" s="169" t="s">
        <v>201</v>
      </c>
      <c r="S46" s="104" t="s">
        <v>116</v>
      </c>
      <c r="T46" s="99" t="s">
        <v>94</v>
      </c>
      <c r="U46" s="99" t="s">
        <v>201</v>
      </c>
      <c r="V46" s="99" t="s">
        <v>201</v>
      </c>
      <c r="W46" s="104" t="s">
        <v>999</v>
      </c>
      <c r="X46" s="81" t="s">
        <v>927</v>
      </c>
      <c r="Y46" s="105" t="s">
        <v>376</v>
      </c>
      <c r="Z46" s="144">
        <v>13</v>
      </c>
      <c r="AA46" s="104" t="s">
        <v>994</v>
      </c>
      <c r="AB46" s="99" t="s">
        <v>346</v>
      </c>
      <c r="AC46" s="85">
        <v>0</v>
      </c>
      <c r="AD46" s="90">
        <v>1</v>
      </c>
      <c r="AE46" s="99" t="s">
        <v>254</v>
      </c>
      <c r="AF46" s="99" t="s">
        <v>271</v>
      </c>
      <c r="AG46" s="99" t="s">
        <v>201</v>
      </c>
      <c r="AH46" s="99" t="s">
        <v>639</v>
      </c>
      <c r="AI46" s="99" t="s">
        <v>83</v>
      </c>
      <c r="AJ46" s="81" t="s">
        <v>1164</v>
      </c>
      <c r="AK46" s="99" t="s">
        <v>44</v>
      </c>
      <c r="AL46" s="62">
        <v>13</v>
      </c>
      <c r="AM46" s="99" t="str">
        <f t="shared" si="179"/>
        <v>Realizar las auditorías internas y otros informes, de acuerdo a lo programado para la vigencia en el Plan Anual Auditorias</v>
      </c>
      <c r="AN46" s="51">
        <f t="shared" si="180"/>
        <v>0</v>
      </c>
      <c r="AO46" s="52" t="s">
        <v>48</v>
      </c>
      <c r="AP46" s="61">
        <v>1</v>
      </c>
      <c r="AQ46" s="99" t="str">
        <f t="shared" si="181"/>
        <v>Realizar las auditorías internas y otros informes, de acuerdo a lo programado para la vigencia en el Plan Anual Auditorias</v>
      </c>
      <c r="AR46" s="89">
        <v>0</v>
      </c>
      <c r="AS46" s="104"/>
      <c r="AT46" s="104"/>
      <c r="AU46" s="54">
        <f t="shared" si="182"/>
        <v>0</v>
      </c>
      <c r="AV46" s="54" t="e">
        <f t="shared" si="183"/>
        <v>#DIV/0!</v>
      </c>
      <c r="AW46" s="54">
        <f t="shared" si="184"/>
        <v>0</v>
      </c>
      <c r="AX46" s="54" t="e">
        <f t="shared" si="185"/>
        <v>#DIV/0!</v>
      </c>
      <c r="AY46" s="54"/>
      <c r="AZ46" s="61">
        <v>4</v>
      </c>
      <c r="BA46" s="99" t="str">
        <f t="shared" si="186"/>
        <v>Realizar las auditorías internas y otros informes, de acuerdo a lo programado para la vigencia en el Plan Anual Auditorias</v>
      </c>
      <c r="BB46" s="89">
        <v>0</v>
      </c>
      <c r="BC46" s="56"/>
      <c r="BD46" s="56"/>
      <c r="BE46" s="54">
        <f t="shared" si="187"/>
        <v>0</v>
      </c>
      <c r="BF46" s="54" t="e">
        <f t="shared" si="188"/>
        <v>#DIV/0!</v>
      </c>
      <c r="BG46" s="54">
        <f t="shared" si="189"/>
        <v>0</v>
      </c>
      <c r="BH46" s="54" t="e">
        <f t="shared" si="190"/>
        <v>#DIV/0!</v>
      </c>
      <c r="BI46" s="54"/>
      <c r="BJ46" s="61">
        <v>4</v>
      </c>
      <c r="BK46" s="99" t="str">
        <f t="shared" si="191"/>
        <v>Realizar las auditorías internas y otros informes, de acuerdo a lo programado para la vigencia en el Plan Anual Auditorias</v>
      </c>
      <c r="BL46" s="89">
        <v>0</v>
      </c>
      <c r="BM46" s="104"/>
      <c r="BN46" s="104"/>
      <c r="BO46" s="54">
        <f t="shared" si="192"/>
        <v>0</v>
      </c>
      <c r="BP46" s="54" t="e">
        <f t="shared" si="193"/>
        <v>#DIV/0!</v>
      </c>
      <c r="BQ46" s="54">
        <f t="shared" si="194"/>
        <v>0</v>
      </c>
      <c r="BR46" s="54" t="e">
        <f t="shared" si="195"/>
        <v>#DIV/0!</v>
      </c>
      <c r="BS46" s="54"/>
      <c r="BT46" s="61">
        <v>4</v>
      </c>
      <c r="BU46" s="99" t="str">
        <f t="shared" si="196"/>
        <v>Realizar las auditorías internas y otros informes, de acuerdo a lo programado para la vigencia en el Plan Anual Auditorias</v>
      </c>
      <c r="BV46" s="89">
        <v>0</v>
      </c>
      <c r="BW46" s="104"/>
      <c r="BX46" s="104"/>
      <c r="BY46" s="83">
        <f t="shared" si="197"/>
        <v>0</v>
      </c>
      <c r="BZ46" s="83" t="e">
        <f t="shared" si="198"/>
        <v>#DIV/0!</v>
      </c>
      <c r="CA46" s="83">
        <f t="shared" si="199"/>
        <v>0</v>
      </c>
      <c r="CB46" s="83" t="e">
        <f t="shared" si="200"/>
        <v>#DIV/0!</v>
      </c>
      <c r="CC46" s="83"/>
      <c r="CD46" s="57">
        <f t="shared" si="201"/>
        <v>0</v>
      </c>
      <c r="CE46" s="57" t="str">
        <f t="shared" si="202"/>
        <v>No Prog ni Ejec</v>
      </c>
      <c r="CF46" s="57">
        <f t="shared" si="203"/>
        <v>0</v>
      </c>
      <c r="CG46" s="57" t="str">
        <f t="shared" si="204"/>
        <v>No Prog ni Ejec</v>
      </c>
      <c r="CH46" s="57">
        <f t="shared" si="205"/>
        <v>0</v>
      </c>
      <c r="CI46" s="57" t="str">
        <f t="shared" si="206"/>
        <v>No Prog ni Ejec</v>
      </c>
      <c r="CJ46" s="57">
        <f t="shared" si="207"/>
        <v>0</v>
      </c>
      <c r="CK46" s="57" t="str">
        <f t="shared" si="208"/>
        <v>No Prog ni Ejec</v>
      </c>
      <c r="CL46" s="113">
        <f t="shared" si="18"/>
        <v>0</v>
      </c>
      <c r="CV46" s="93">
        <v>6</v>
      </c>
    </row>
    <row r="47" spans="1:100" s="58" customFormat="1" ht="89.25" x14ac:dyDescent="0.2">
      <c r="A47" s="104">
        <v>11800</v>
      </c>
      <c r="B47" s="99" t="s">
        <v>3</v>
      </c>
      <c r="C47" s="99" t="s">
        <v>297</v>
      </c>
      <c r="D47" s="157"/>
      <c r="E47" s="157" t="s">
        <v>1048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69" t="s">
        <v>201</v>
      </c>
      <c r="R47" s="169" t="s">
        <v>201</v>
      </c>
      <c r="S47" s="104" t="s">
        <v>116</v>
      </c>
      <c r="T47" s="99" t="s">
        <v>94</v>
      </c>
      <c r="U47" s="99" t="s">
        <v>201</v>
      </c>
      <c r="V47" s="99" t="s">
        <v>201</v>
      </c>
      <c r="W47" s="104" t="s">
        <v>1000</v>
      </c>
      <c r="X47" s="81" t="s">
        <v>347</v>
      </c>
      <c r="Y47" s="105" t="s">
        <v>376</v>
      </c>
      <c r="Z47" s="144">
        <v>20</v>
      </c>
      <c r="AA47" s="104" t="s">
        <v>995</v>
      </c>
      <c r="AB47" s="99" t="s">
        <v>348</v>
      </c>
      <c r="AC47" s="85">
        <v>0</v>
      </c>
      <c r="AD47" s="90">
        <v>1</v>
      </c>
      <c r="AE47" s="99" t="s">
        <v>19</v>
      </c>
      <c r="AF47" s="99" t="s">
        <v>25</v>
      </c>
      <c r="AG47" s="99" t="s">
        <v>201</v>
      </c>
      <c r="AH47" s="99" t="s">
        <v>639</v>
      </c>
      <c r="AI47" s="99" t="s">
        <v>83</v>
      </c>
      <c r="AJ47" s="81" t="s">
        <v>1165</v>
      </c>
      <c r="AK47" s="99" t="s">
        <v>44</v>
      </c>
      <c r="AL47" s="62">
        <v>20</v>
      </c>
      <c r="AM47" s="99" t="str">
        <f t="shared" ref="AM47" si="209">+AB47</f>
        <v>Dar respuesta a los Requerimientos Legales Internos en el marco de la normatividad vigente</v>
      </c>
      <c r="AN47" s="51">
        <f t="shared" ref="AN47" si="210">+AC47</f>
        <v>0</v>
      </c>
      <c r="AO47" s="52" t="s">
        <v>48</v>
      </c>
      <c r="AP47" s="62">
        <v>5</v>
      </c>
      <c r="AQ47" s="99" t="str">
        <f t="shared" si="181"/>
        <v>Dar respuesta a los Requerimientos Legales Internos en el marco de la normatividad vigente</v>
      </c>
      <c r="AR47" s="89">
        <v>0</v>
      </c>
      <c r="AS47" s="104"/>
      <c r="AT47" s="104"/>
      <c r="AU47" s="54">
        <f t="shared" si="182"/>
        <v>0</v>
      </c>
      <c r="AV47" s="54" t="e">
        <f t="shared" si="183"/>
        <v>#DIV/0!</v>
      </c>
      <c r="AW47" s="54">
        <f t="shared" si="184"/>
        <v>0</v>
      </c>
      <c r="AX47" s="54" t="e">
        <f t="shared" si="185"/>
        <v>#DIV/0!</v>
      </c>
      <c r="AY47" s="54"/>
      <c r="AZ47" s="62">
        <v>5</v>
      </c>
      <c r="BA47" s="99" t="str">
        <f t="shared" si="186"/>
        <v>Dar respuesta a los Requerimientos Legales Internos en el marco de la normatividad vigente</v>
      </c>
      <c r="BB47" s="89">
        <v>0</v>
      </c>
      <c r="BC47" s="56"/>
      <c r="BD47" s="56"/>
      <c r="BE47" s="54">
        <f t="shared" si="187"/>
        <v>0</v>
      </c>
      <c r="BF47" s="54" t="e">
        <f t="shared" si="188"/>
        <v>#DIV/0!</v>
      </c>
      <c r="BG47" s="54">
        <f t="shared" si="189"/>
        <v>0</v>
      </c>
      <c r="BH47" s="54" t="e">
        <f t="shared" si="190"/>
        <v>#DIV/0!</v>
      </c>
      <c r="BI47" s="54"/>
      <c r="BJ47" s="62">
        <v>5</v>
      </c>
      <c r="BK47" s="99" t="str">
        <f t="shared" si="191"/>
        <v>Dar respuesta a los Requerimientos Legales Internos en el marco de la normatividad vigente</v>
      </c>
      <c r="BL47" s="89">
        <v>0</v>
      </c>
      <c r="BM47" s="104"/>
      <c r="BN47" s="104"/>
      <c r="BO47" s="54">
        <f t="shared" si="192"/>
        <v>0</v>
      </c>
      <c r="BP47" s="54" t="e">
        <f t="shared" si="193"/>
        <v>#DIV/0!</v>
      </c>
      <c r="BQ47" s="54">
        <f t="shared" si="194"/>
        <v>0</v>
      </c>
      <c r="BR47" s="54" t="e">
        <f t="shared" si="195"/>
        <v>#DIV/0!</v>
      </c>
      <c r="BS47" s="54"/>
      <c r="BT47" s="62">
        <v>5</v>
      </c>
      <c r="BU47" s="99" t="str">
        <f t="shared" si="196"/>
        <v>Dar respuesta a los Requerimientos Legales Internos en el marco de la normatividad vigente</v>
      </c>
      <c r="BV47" s="89">
        <v>0</v>
      </c>
      <c r="BW47" s="104"/>
      <c r="BX47" s="104"/>
      <c r="BY47" s="83">
        <f t="shared" si="197"/>
        <v>0</v>
      </c>
      <c r="BZ47" s="83" t="e">
        <f t="shared" si="198"/>
        <v>#DIV/0!</v>
      </c>
      <c r="CA47" s="83">
        <f t="shared" si="199"/>
        <v>0</v>
      </c>
      <c r="CB47" s="83" t="e">
        <f t="shared" si="200"/>
        <v>#DIV/0!</v>
      </c>
      <c r="CC47" s="83"/>
      <c r="CD47" s="57">
        <f t="shared" si="201"/>
        <v>0</v>
      </c>
      <c r="CE47" s="57" t="str">
        <f t="shared" si="202"/>
        <v>No Prog ni Ejec</v>
      </c>
      <c r="CF47" s="57">
        <f t="shared" si="203"/>
        <v>0</v>
      </c>
      <c r="CG47" s="57" t="str">
        <f t="shared" si="204"/>
        <v>No Prog ni Ejec</v>
      </c>
      <c r="CH47" s="57">
        <f t="shared" si="205"/>
        <v>0</v>
      </c>
      <c r="CI47" s="57" t="str">
        <f t="shared" si="206"/>
        <v>No Prog ni Ejec</v>
      </c>
      <c r="CJ47" s="57">
        <f t="shared" si="207"/>
        <v>0</v>
      </c>
      <c r="CK47" s="57" t="str">
        <f t="shared" si="208"/>
        <v>No Prog ni Ejec</v>
      </c>
      <c r="CL47" s="113">
        <f t="shared" si="18"/>
        <v>0</v>
      </c>
      <c r="CV47" s="93">
        <v>6</v>
      </c>
    </row>
    <row r="48" spans="1:100" s="58" customFormat="1" ht="89.25" x14ac:dyDescent="0.2">
      <c r="A48" s="104">
        <v>11800</v>
      </c>
      <c r="B48" s="99" t="s">
        <v>3</v>
      </c>
      <c r="C48" s="99" t="s">
        <v>297</v>
      </c>
      <c r="D48" s="157"/>
      <c r="E48" s="157" t="s">
        <v>1048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69" t="s">
        <v>201</v>
      </c>
      <c r="R48" s="169" t="s">
        <v>201</v>
      </c>
      <c r="S48" s="104" t="s">
        <v>116</v>
      </c>
      <c r="T48" s="99" t="s">
        <v>94</v>
      </c>
      <c r="U48" s="99" t="s">
        <v>201</v>
      </c>
      <c r="V48" s="99" t="s">
        <v>201</v>
      </c>
      <c r="W48" s="104" t="s">
        <v>1001</v>
      </c>
      <c r="X48" s="81" t="s">
        <v>349</v>
      </c>
      <c r="Y48" s="105" t="s">
        <v>376</v>
      </c>
      <c r="Z48" s="144">
        <v>18</v>
      </c>
      <c r="AA48" s="104" t="s">
        <v>996</v>
      </c>
      <c r="AB48" s="99" t="s">
        <v>352</v>
      </c>
      <c r="AC48" s="89">
        <v>0</v>
      </c>
      <c r="AD48" s="90">
        <v>1</v>
      </c>
      <c r="AE48" s="99" t="s">
        <v>19</v>
      </c>
      <c r="AF48" s="99" t="s">
        <v>25</v>
      </c>
      <c r="AG48" s="99" t="s">
        <v>201</v>
      </c>
      <c r="AH48" s="99" t="s">
        <v>639</v>
      </c>
      <c r="AI48" s="99" t="s">
        <v>83</v>
      </c>
      <c r="AJ48" s="81" t="s">
        <v>1166</v>
      </c>
      <c r="AK48" s="99" t="s">
        <v>44</v>
      </c>
      <c r="AL48" s="62">
        <v>18</v>
      </c>
      <c r="AM48" s="99" t="str">
        <f t="shared" ref="AM48:AM50" si="211">+AB48</f>
        <v>Dar respuesta a los Requerimientos Legales Externos en el marco de la normatividad vigente</v>
      </c>
      <c r="AN48" s="51">
        <f t="shared" ref="AN48:AN51" si="212">+AC48</f>
        <v>0</v>
      </c>
      <c r="AO48" s="52" t="s">
        <v>48</v>
      </c>
      <c r="AP48" s="62">
        <v>8</v>
      </c>
      <c r="AQ48" s="99" t="str">
        <f t="shared" si="181"/>
        <v>Dar respuesta a los Requerimientos Legales Externos en el marco de la normatividad vigente</v>
      </c>
      <c r="AR48" s="89">
        <v>0</v>
      </c>
      <c r="AS48" s="104"/>
      <c r="AT48" s="104"/>
      <c r="AU48" s="54">
        <f t="shared" si="182"/>
        <v>0</v>
      </c>
      <c r="AV48" s="54" t="e">
        <f t="shared" si="183"/>
        <v>#DIV/0!</v>
      </c>
      <c r="AW48" s="54">
        <f t="shared" si="184"/>
        <v>0</v>
      </c>
      <c r="AX48" s="54" t="e">
        <f t="shared" si="185"/>
        <v>#DIV/0!</v>
      </c>
      <c r="AY48" s="54"/>
      <c r="AZ48" s="62">
        <v>4</v>
      </c>
      <c r="BA48" s="99" t="str">
        <f t="shared" si="186"/>
        <v>Dar respuesta a los Requerimientos Legales Externos en el marco de la normatividad vigente</v>
      </c>
      <c r="BB48" s="89">
        <v>0</v>
      </c>
      <c r="BC48" s="56"/>
      <c r="BD48" s="56"/>
      <c r="BE48" s="54">
        <f t="shared" si="187"/>
        <v>0</v>
      </c>
      <c r="BF48" s="54" t="e">
        <f t="shared" si="188"/>
        <v>#DIV/0!</v>
      </c>
      <c r="BG48" s="54">
        <f t="shared" si="189"/>
        <v>0</v>
      </c>
      <c r="BH48" s="54" t="e">
        <f t="shared" si="190"/>
        <v>#DIV/0!</v>
      </c>
      <c r="BI48" s="54"/>
      <c r="BJ48" s="62">
        <v>5</v>
      </c>
      <c r="BK48" s="99" t="str">
        <f t="shared" si="191"/>
        <v>Dar respuesta a los Requerimientos Legales Externos en el marco de la normatividad vigente</v>
      </c>
      <c r="BL48" s="89">
        <v>0</v>
      </c>
      <c r="BM48" s="104"/>
      <c r="BN48" s="104"/>
      <c r="BO48" s="54">
        <f t="shared" si="192"/>
        <v>0</v>
      </c>
      <c r="BP48" s="54" t="e">
        <f t="shared" si="193"/>
        <v>#DIV/0!</v>
      </c>
      <c r="BQ48" s="54">
        <f t="shared" si="194"/>
        <v>0</v>
      </c>
      <c r="BR48" s="54" t="e">
        <f t="shared" si="195"/>
        <v>#DIV/0!</v>
      </c>
      <c r="BS48" s="54"/>
      <c r="BT48" s="62">
        <v>1</v>
      </c>
      <c r="BU48" s="99" t="str">
        <f t="shared" si="196"/>
        <v>Dar respuesta a los Requerimientos Legales Externos en el marco de la normatividad vigente</v>
      </c>
      <c r="BV48" s="89">
        <v>0</v>
      </c>
      <c r="BW48" s="104"/>
      <c r="BX48" s="104"/>
      <c r="BY48" s="83">
        <f t="shared" si="197"/>
        <v>0</v>
      </c>
      <c r="BZ48" s="83" t="e">
        <f t="shared" si="198"/>
        <v>#DIV/0!</v>
      </c>
      <c r="CA48" s="83">
        <f t="shared" si="199"/>
        <v>0</v>
      </c>
      <c r="CB48" s="83" t="e">
        <f t="shared" si="200"/>
        <v>#DIV/0!</v>
      </c>
      <c r="CC48" s="83"/>
      <c r="CD48" s="57">
        <f t="shared" si="201"/>
        <v>0</v>
      </c>
      <c r="CE48" s="57" t="str">
        <f t="shared" si="202"/>
        <v>No Prog ni Ejec</v>
      </c>
      <c r="CF48" s="57">
        <f t="shared" si="203"/>
        <v>0</v>
      </c>
      <c r="CG48" s="57" t="str">
        <f t="shared" si="204"/>
        <v>No Prog ni Ejec</v>
      </c>
      <c r="CH48" s="57">
        <f t="shared" si="205"/>
        <v>0</v>
      </c>
      <c r="CI48" s="57" t="str">
        <f t="shared" si="206"/>
        <v>No Prog ni Ejec</v>
      </c>
      <c r="CJ48" s="57">
        <f t="shared" si="207"/>
        <v>0</v>
      </c>
      <c r="CK48" s="57" t="str">
        <f t="shared" si="208"/>
        <v>No Prog ni Ejec</v>
      </c>
      <c r="CL48" s="113">
        <f t="shared" si="18"/>
        <v>0</v>
      </c>
      <c r="CV48" s="93">
        <v>6</v>
      </c>
    </row>
    <row r="49" spans="1:105" s="58" customFormat="1" ht="89.25" x14ac:dyDescent="0.2">
      <c r="A49" s="104">
        <v>11800</v>
      </c>
      <c r="B49" s="99" t="s">
        <v>3</v>
      </c>
      <c r="C49" s="99" t="s">
        <v>297</v>
      </c>
      <c r="D49" s="157"/>
      <c r="E49" s="157" t="s">
        <v>1048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69" t="s">
        <v>201</v>
      </c>
      <c r="R49" s="169" t="s">
        <v>201</v>
      </c>
      <c r="S49" s="104" t="s">
        <v>116</v>
      </c>
      <c r="T49" s="99" t="s">
        <v>94</v>
      </c>
      <c r="U49" s="99" t="s">
        <v>201</v>
      </c>
      <c r="V49" s="99" t="s">
        <v>201</v>
      </c>
      <c r="W49" s="104" t="s">
        <v>1002</v>
      </c>
      <c r="X49" s="81" t="s">
        <v>350</v>
      </c>
      <c r="Y49" s="105" t="s">
        <v>376</v>
      </c>
      <c r="Z49" s="62">
        <v>2</v>
      </c>
      <c r="AA49" s="104" t="s">
        <v>997</v>
      </c>
      <c r="AB49" s="99" t="s">
        <v>119</v>
      </c>
      <c r="AC49" s="89">
        <v>0</v>
      </c>
      <c r="AD49" s="90">
        <v>1</v>
      </c>
      <c r="AE49" s="99" t="s">
        <v>254</v>
      </c>
      <c r="AF49" s="99" t="s">
        <v>271</v>
      </c>
      <c r="AG49" s="99" t="s">
        <v>201</v>
      </c>
      <c r="AH49" s="99" t="s">
        <v>639</v>
      </c>
      <c r="AI49" s="99" t="s">
        <v>83</v>
      </c>
      <c r="AJ49" s="81" t="s">
        <v>1167</v>
      </c>
      <c r="AK49" s="99" t="s">
        <v>44</v>
      </c>
      <c r="AL49" s="145">
        <v>2</v>
      </c>
      <c r="AM49" s="99" t="str">
        <f t="shared" si="211"/>
        <v>Medir el grado de cumplimiento de las acciones que hacen parte del Plan de mejoramiento institucional derivadas de la Auditoría de la CGR.</v>
      </c>
      <c r="AN49" s="51">
        <f t="shared" si="212"/>
        <v>0</v>
      </c>
      <c r="AO49" s="52" t="s">
        <v>48</v>
      </c>
      <c r="AP49" s="62">
        <v>1</v>
      </c>
      <c r="AQ49" s="99" t="str">
        <f t="shared" si="181"/>
        <v>Medir el grado de cumplimiento de las acciones que hacen parte del Plan de mejoramiento institucional derivadas de la Auditoría de la CGR.</v>
      </c>
      <c r="AR49" s="89">
        <v>0</v>
      </c>
      <c r="AS49" s="104"/>
      <c r="AT49" s="104"/>
      <c r="AU49" s="54">
        <f t="shared" si="182"/>
        <v>0</v>
      </c>
      <c r="AV49" s="54" t="e">
        <f t="shared" si="183"/>
        <v>#DIV/0!</v>
      </c>
      <c r="AW49" s="54">
        <f t="shared" si="184"/>
        <v>0</v>
      </c>
      <c r="AX49" s="54" t="e">
        <f t="shared" si="185"/>
        <v>#DIV/0!</v>
      </c>
      <c r="AY49" s="54"/>
      <c r="AZ49" s="144">
        <v>0</v>
      </c>
      <c r="BA49" s="99" t="str">
        <f t="shared" si="186"/>
        <v>Medir el grado de cumplimiento de las acciones que hacen parte del Plan de mejoramiento institucional derivadas de la Auditoría de la CGR.</v>
      </c>
      <c r="BB49" s="89">
        <v>0</v>
      </c>
      <c r="BC49" s="56"/>
      <c r="BD49" s="56"/>
      <c r="BE49" s="54" t="e">
        <f t="shared" si="187"/>
        <v>#DIV/0!</v>
      </c>
      <c r="BF49" s="54" t="e">
        <f t="shared" si="188"/>
        <v>#DIV/0!</v>
      </c>
      <c r="BG49" s="54">
        <f t="shared" si="189"/>
        <v>0</v>
      </c>
      <c r="BH49" s="54" t="e">
        <f t="shared" si="190"/>
        <v>#DIV/0!</v>
      </c>
      <c r="BI49" s="54"/>
      <c r="BJ49" s="62">
        <v>1</v>
      </c>
      <c r="BK49" s="99" t="str">
        <f t="shared" si="191"/>
        <v>Medir el grado de cumplimiento de las acciones que hacen parte del Plan de mejoramiento institucional derivadas de la Auditoría de la CGR.</v>
      </c>
      <c r="BL49" s="89">
        <v>0</v>
      </c>
      <c r="BM49" s="104"/>
      <c r="BN49" s="104"/>
      <c r="BO49" s="54">
        <f t="shared" si="192"/>
        <v>0</v>
      </c>
      <c r="BP49" s="54" t="e">
        <f t="shared" si="193"/>
        <v>#DIV/0!</v>
      </c>
      <c r="BQ49" s="54">
        <f t="shared" si="194"/>
        <v>0</v>
      </c>
      <c r="BR49" s="54" t="e">
        <f t="shared" si="195"/>
        <v>#DIV/0!</v>
      </c>
      <c r="BS49" s="54"/>
      <c r="BT49" s="144">
        <v>0</v>
      </c>
      <c r="BU49" s="99" t="str">
        <f t="shared" si="196"/>
        <v>Medir el grado de cumplimiento de las acciones que hacen parte del Plan de mejoramiento institucional derivadas de la Auditoría de la CGR.</v>
      </c>
      <c r="BV49" s="89">
        <v>0</v>
      </c>
      <c r="BW49" s="104"/>
      <c r="BX49" s="104"/>
      <c r="BY49" s="83" t="e">
        <f t="shared" si="197"/>
        <v>#DIV/0!</v>
      </c>
      <c r="BZ49" s="83" t="e">
        <f t="shared" si="198"/>
        <v>#DIV/0!</v>
      </c>
      <c r="CA49" s="83">
        <f t="shared" si="199"/>
        <v>0</v>
      </c>
      <c r="CB49" s="83" t="e">
        <f t="shared" si="200"/>
        <v>#DIV/0!</v>
      </c>
      <c r="CC49" s="83"/>
      <c r="CD49" s="57">
        <f t="shared" si="201"/>
        <v>0</v>
      </c>
      <c r="CE49" s="57" t="str">
        <f t="shared" si="202"/>
        <v>No Prog ni Ejec</v>
      </c>
      <c r="CF49" s="57" t="str">
        <f t="shared" si="203"/>
        <v>No Prog ni Ejec</v>
      </c>
      <c r="CG49" s="57" t="str">
        <f t="shared" si="204"/>
        <v>No Prog ni Ejec</v>
      </c>
      <c r="CH49" s="57">
        <f t="shared" si="205"/>
        <v>0</v>
      </c>
      <c r="CI49" s="57" t="str">
        <f t="shared" si="206"/>
        <v>No Prog ni Ejec</v>
      </c>
      <c r="CJ49" s="57" t="str">
        <f t="shared" si="207"/>
        <v>No Prog ni Ejec</v>
      </c>
      <c r="CK49" s="57" t="str">
        <f t="shared" si="208"/>
        <v>No Prog ni Ejec</v>
      </c>
      <c r="CL49" s="113">
        <f t="shared" si="18"/>
        <v>0</v>
      </c>
      <c r="CV49" s="93">
        <v>6</v>
      </c>
    </row>
    <row r="50" spans="1:105" s="58" customFormat="1" ht="89.25" x14ac:dyDescent="0.2">
      <c r="A50" s="104">
        <v>11800</v>
      </c>
      <c r="B50" s="99" t="s">
        <v>3</v>
      </c>
      <c r="C50" s="99" t="s">
        <v>297</v>
      </c>
      <c r="D50" s="157"/>
      <c r="E50" s="157" t="s">
        <v>1048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69" t="s">
        <v>201</v>
      </c>
      <c r="R50" s="169" t="s">
        <v>201</v>
      </c>
      <c r="S50" s="104" t="s">
        <v>116</v>
      </c>
      <c r="T50" s="99" t="s">
        <v>94</v>
      </c>
      <c r="U50" s="99" t="s">
        <v>201</v>
      </c>
      <c r="V50" s="99" t="s">
        <v>201</v>
      </c>
      <c r="W50" s="104" t="s">
        <v>1003</v>
      </c>
      <c r="X50" s="81" t="s">
        <v>351</v>
      </c>
      <c r="Y50" s="105" t="s">
        <v>376</v>
      </c>
      <c r="Z50" s="62">
        <v>12</v>
      </c>
      <c r="AA50" s="104" t="s">
        <v>998</v>
      </c>
      <c r="AB50" s="99" t="s">
        <v>353</v>
      </c>
      <c r="AC50" s="89">
        <v>0</v>
      </c>
      <c r="AD50" s="90">
        <v>1</v>
      </c>
      <c r="AE50" s="99" t="s">
        <v>19</v>
      </c>
      <c r="AF50" s="99" t="s">
        <v>25</v>
      </c>
      <c r="AG50" s="99" t="s">
        <v>201</v>
      </c>
      <c r="AH50" s="99" t="s">
        <v>639</v>
      </c>
      <c r="AI50" s="99" t="s">
        <v>83</v>
      </c>
      <c r="AJ50" s="81" t="s">
        <v>1168</v>
      </c>
      <c r="AK50" s="99" t="s">
        <v>44</v>
      </c>
      <c r="AL50" s="145">
        <v>12</v>
      </c>
      <c r="AM50" s="99" t="str">
        <f t="shared" si="211"/>
        <v>Comunicar a través de Boletines informativos temas de autocontrol y fomentar la cultura del autocontrol en la ADRES.</v>
      </c>
      <c r="AN50" s="51">
        <f t="shared" si="212"/>
        <v>0</v>
      </c>
      <c r="AO50" s="52" t="s">
        <v>48</v>
      </c>
      <c r="AP50" s="62">
        <v>3</v>
      </c>
      <c r="AQ50" s="99" t="str">
        <f t="shared" si="181"/>
        <v>Comunicar a través de Boletines informativos temas de autocontrol y fomentar la cultura del autocontrol en la ADRES.</v>
      </c>
      <c r="AR50" s="89">
        <v>0</v>
      </c>
      <c r="AS50" s="104"/>
      <c r="AT50" s="104"/>
      <c r="AU50" s="54">
        <f t="shared" si="182"/>
        <v>0</v>
      </c>
      <c r="AV50" s="54" t="e">
        <f t="shared" si="183"/>
        <v>#DIV/0!</v>
      </c>
      <c r="AW50" s="54">
        <f t="shared" si="184"/>
        <v>0</v>
      </c>
      <c r="AX50" s="54" t="e">
        <f t="shared" si="185"/>
        <v>#DIV/0!</v>
      </c>
      <c r="AY50" s="54"/>
      <c r="AZ50" s="144">
        <v>3</v>
      </c>
      <c r="BA50" s="99" t="str">
        <f t="shared" si="186"/>
        <v>Comunicar a través de Boletines informativos temas de autocontrol y fomentar la cultura del autocontrol en la ADRES.</v>
      </c>
      <c r="BB50" s="89">
        <v>0</v>
      </c>
      <c r="BC50" s="56"/>
      <c r="BD50" s="56"/>
      <c r="BE50" s="54">
        <f t="shared" si="187"/>
        <v>0</v>
      </c>
      <c r="BF50" s="54" t="e">
        <f t="shared" si="188"/>
        <v>#DIV/0!</v>
      </c>
      <c r="BG50" s="54">
        <f t="shared" si="189"/>
        <v>0</v>
      </c>
      <c r="BH50" s="54" t="e">
        <f t="shared" si="190"/>
        <v>#DIV/0!</v>
      </c>
      <c r="BI50" s="54"/>
      <c r="BJ50" s="62">
        <v>3</v>
      </c>
      <c r="BK50" s="99" t="str">
        <f t="shared" si="191"/>
        <v>Comunicar a través de Boletines informativos temas de autocontrol y fomentar la cultura del autocontrol en la ADRES.</v>
      </c>
      <c r="BL50" s="89">
        <v>0</v>
      </c>
      <c r="BM50" s="104"/>
      <c r="BN50" s="104"/>
      <c r="BO50" s="54">
        <f t="shared" si="192"/>
        <v>0</v>
      </c>
      <c r="BP50" s="54" t="e">
        <f t="shared" si="193"/>
        <v>#DIV/0!</v>
      </c>
      <c r="BQ50" s="54">
        <f t="shared" si="194"/>
        <v>0</v>
      </c>
      <c r="BR50" s="54" t="e">
        <f t="shared" si="195"/>
        <v>#DIV/0!</v>
      </c>
      <c r="BS50" s="54"/>
      <c r="BT50" s="144">
        <v>3</v>
      </c>
      <c r="BU50" s="99" t="str">
        <f t="shared" si="196"/>
        <v>Comunicar a través de Boletines informativos temas de autocontrol y fomentar la cultura del autocontrol en la ADRES.</v>
      </c>
      <c r="BV50" s="89">
        <v>0</v>
      </c>
      <c r="BW50" s="104"/>
      <c r="BX50" s="104"/>
      <c r="BY50" s="83">
        <f t="shared" si="197"/>
        <v>0</v>
      </c>
      <c r="BZ50" s="83" t="e">
        <f t="shared" si="198"/>
        <v>#DIV/0!</v>
      </c>
      <c r="CA50" s="83">
        <f t="shared" si="199"/>
        <v>0</v>
      </c>
      <c r="CB50" s="83" t="e">
        <f t="shared" si="200"/>
        <v>#DIV/0!</v>
      </c>
      <c r="CC50" s="83"/>
      <c r="CD50" s="57">
        <f t="shared" si="201"/>
        <v>0</v>
      </c>
      <c r="CE50" s="57" t="str">
        <f t="shared" si="202"/>
        <v>No Prog ni Ejec</v>
      </c>
      <c r="CF50" s="57">
        <f t="shared" si="203"/>
        <v>0</v>
      </c>
      <c r="CG50" s="57" t="str">
        <f t="shared" si="204"/>
        <v>No Prog ni Ejec</v>
      </c>
      <c r="CH50" s="57">
        <f t="shared" si="205"/>
        <v>0</v>
      </c>
      <c r="CI50" s="57" t="str">
        <f t="shared" si="206"/>
        <v>No Prog ni Ejec</v>
      </c>
      <c r="CJ50" s="57">
        <f t="shared" si="207"/>
        <v>0</v>
      </c>
      <c r="CK50" s="57" t="str">
        <f t="shared" si="208"/>
        <v>No Prog ni Ejec</v>
      </c>
      <c r="CL50" s="113">
        <f t="shared" si="18"/>
        <v>0</v>
      </c>
      <c r="CV50" s="93">
        <v>6</v>
      </c>
    </row>
    <row r="51" spans="1:105" s="58" customFormat="1" ht="89.25" hidden="1" x14ac:dyDescent="0.2">
      <c r="A51" s="104">
        <v>11800</v>
      </c>
      <c r="B51" s="99" t="s">
        <v>3</v>
      </c>
      <c r="C51" s="99" t="s">
        <v>303</v>
      </c>
      <c r="D51" s="157" t="s">
        <v>1048</v>
      </c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68" t="s">
        <v>1171</v>
      </c>
      <c r="R51" s="168" t="s">
        <v>1178</v>
      </c>
      <c r="S51" s="104" t="s">
        <v>116</v>
      </c>
      <c r="T51" s="99" t="s">
        <v>94</v>
      </c>
      <c r="U51" s="99" t="s">
        <v>201</v>
      </c>
      <c r="V51" s="99" t="s">
        <v>201</v>
      </c>
      <c r="W51" s="104" t="s">
        <v>1021</v>
      </c>
      <c r="X51" s="99" t="s">
        <v>1086</v>
      </c>
      <c r="Y51" s="105" t="s">
        <v>359</v>
      </c>
      <c r="Z51" s="49">
        <v>3</v>
      </c>
      <c r="AA51" s="104" t="s">
        <v>1020</v>
      </c>
      <c r="AB51" s="99" t="s">
        <v>1085</v>
      </c>
      <c r="AC51" s="89">
        <v>0</v>
      </c>
      <c r="AD51" s="90">
        <v>1</v>
      </c>
      <c r="AE51" s="99" t="s">
        <v>17</v>
      </c>
      <c r="AF51" s="99" t="s">
        <v>262</v>
      </c>
      <c r="AG51" s="99" t="s">
        <v>201</v>
      </c>
      <c r="AH51" s="99" t="s">
        <v>639</v>
      </c>
      <c r="AI51" s="99" t="s">
        <v>1076</v>
      </c>
      <c r="AJ51" s="99" t="s">
        <v>1087</v>
      </c>
      <c r="AK51" s="99" t="s">
        <v>201</v>
      </c>
      <c r="AL51" s="50">
        <v>3</v>
      </c>
      <c r="AM51" s="99" t="str">
        <f>+AB51</f>
        <v>Realizar reuniones de autocontrol y seguimiento a los procesos que evidencien el monitoreo a los riesgos, indicadores, planes de mejoramiento, manuales y documentos asociados</v>
      </c>
      <c r="AN51" s="51">
        <f t="shared" si="212"/>
        <v>0</v>
      </c>
      <c r="AO51" s="52" t="s">
        <v>48</v>
      </c>
      <c r="AP51" s="50">
        <v>0</v>
      </c>
      <c r="AQ51" s="99" t="str">
        <f t="shared" si="181"/>
        <v>Realizar reuniones de autocontrol y seguimiento a los procesos que evidencien el monitoreo a los riesgos, indicadores, planes de mejoramiento, manuales y documentos asociados</v>
      </c>
      <c r="AR51" s="89">
        <f>+AN51/4</f>
        <v>0</v>
      </c>
      <c r="AS51" s="104"/>
      <c r="AT51" s="104"/>
      <c r="AU51" s="54" t="e">
        <f t="shared" si="182"/>
        <v>#DIV/0!</v>
      </c>
      <c r="AV51" s="54" t="e">
        <f t="shared" si="183"/>
        <v>#DIV/0!</v>
      </c>
      <c r="AW51" s="54">
        <f t="shared" si="184"/>
        <v>0</v>
      </c>
      <c r="AX51" s="54" t="e">
        <f t="shared" si="185"/>
        <v>#DIV/0!</v>
      </c>
      <c r="AY51" s="54"/>
      <c r="AZ51" s="50">
        <v>1</v>
      </c>
      <c r="BA51" s="99" t="str">
        <f t="shared" si="186"/>
        <v>Realizar reuniones de autocontrol y seguimiento a los procesos que evidencien el monitoreo a los riesgos, indicadores, planes de mejoramiento, manuales y documentos asociados</v>
      </c>
      <c r="BB51" s="89">
        <f>+AN51/4</f>
        <v>0</v>
      </c>
      <c r="BC51" s="56"/>
      <c r="BD51" s="56"/>
      <c r="BE51" s="54">
        <f t="shared" si="187"/>
        <v>0</v>
      </c>
      <c r="BF51" s="54" t="e">
        <f t="shared" si="188"/>
        <v>#DIV/0!</v>
      </c>
      <c r="BG51" s="54">
        <f t="shared" si="189"/>
        <v>0</v>
      </c>
      <c r="BH51" s="54" t="e">
        <f t="shared" si="190"/>
        <v>#DIV/0!</v>
      </c>
      <c r="BI51" s="54"/>
      <c r="BJ51" s="50">
        <v>1</v>
      </c>
      <c r="BK51" s="99" t="str">
        <f t="shared" si="191"/>
        <v>Realizar reuniones de autocontrol y seguimiento a los procesos que evidencien el monitoreo a los riesgos, indicadores, planes de mejoramiento, manuales y documentos asociados</v>
      </c>
      <c r="BL51" s="89">
        <f>+AN51/4</f>
        <v>0</v>
      </c>
      <c r="BM51" s="104"/>
      <c r="BN51" s="104"/>
      <c r="BO51" s="54">
        <f t="shared" si="192"/>
        <v>0</v>
      </c>
      <c r="BP51" s="54" t="e">
        <f t="shared" si="193"/>
        <v>#DIV/0!</v>
      </c>
      <c r="BQ51" s="54">
        <f t="shared" si="194"/>
        <v>0</v>
      </c>
      <c r="BR51" s="54" t="e">
        <f t="shared" si="195"/>
        <v>#DIV/0!</v>
      </c>
      <c r="BS51" s="54"/>
      <c r="BT51" s="50">
        <v>1</v>
      </c>
      <c r="BU51" s="99" t="str">
        <f t="shared" si="196"/>
        <v>Realizar reuniones de autocontrol y seguimiento a los procesos que evidencien el monitoreo a los riesgos, indicadores, planes de mejoramiento, manuales y documentos asociados</v>
      </c>
      <c r="BV51" s="89">
        <f>+AN51/4</f>
        <v>0</v>
      </c>
      <c r="BW51" s="104"/>
      <c r="BX51" s="104"/>
      <c r="BY51" s="83">
        <f t="shared" si="197"/>
        <v>0</v>
      </c>
      <c r="BZ51" s="83" t="e">
        <f t="shared" si="198"/>
        <v>#DIV/0!</v>
      </c>
      <c r="CA51" s="83">
        <f t="shared" si="199"/>
        <v>0</v>
      </c>
      <c r="CB51" s="83" t="e">
        <f t="shared" si="200"/>
        <v>#DIV/0!</v>
      </c>
      <c r="CC51" s="83"/>
      <c r="CD51" s="57" t="str">
        <f t="shared" si="201"/>
        <v>No Prog ni Ejec</v>
      </c>
      <c r="CE51" s="57" t="str">
        <f t="shared" si="202"/>
        <v>No Prog ni Ejec</v>
      </c>
      <c r="CF51" s="57">
        <f t="shared" si="203"/>
        <v>0</v>
      </c>
      <c r="CG51" s="57" t="str">
        <f t="shared" si="204"/>
        <v>No Prog ni Ejec</v>
      </c>
      <c r="CH51" s="57">
        <f t="shared" si="205"/>
        <v>0</v>
      </c>
      <c r="CI51" s="57" t="str">
        <f t="shared" si="206"/>
        <v>No Prog ni Ejec</v>
      </c>
      <c r="CJ51" s="57">
        <f t="shared" si="207"/>
        <v>0</v>
      </c>
      <c r="CK51" s="57" t="str">
        <f t="shared" si="208"/>
        <v>No Prog ni Ejec</v>
      </c>
      <c r="CL51" s="113">
        <f t="shared" si="18"/>
        <v>0</v>
      </c>
      <c r="CV51" s="93"/>
    </row>
    <row r="52" spans="1:105" s="58" customFormat="1" ht="89.25" x14ac:dyDescent="0.2">
      <c r="A52" s="104">
        <v>11700</v>
      </c>
      <c r="B52" s="99" t="s">
        <v>14</v>
      </c>
      <c r="C52" s="99" t="s">
        <v>304</v>
      </c>
      <c r="D52" s="157"/>
      <c r="E52" s="157"/>
      <c r="F52" s="157" t="s">
        <v>1048</v>
      </c>
      <c r="G52" s="157"/>
      <c r="H52" s="157"/>
      <c r="I52" s="157"/>
      <c r="J52" s="157"/>
      <c r="K52" s="157"/>
      <c r="L52" s="157"/>
      <c r="M52" s="157" t="s">
        <v>1048</v>
      </c>
      <c r="N52" s="157"/>
      <c r="O52" s="157"/>
      <c r="P52" s="157"/>
      <c r="Q52" s="169" t="s">
        <v>201</v>
      </c>
      <c r="R52" s="169" t="s">
        <v>201</v>
      </c>
      <c r="S52" s="104" t="s">
        <v>211</v>
      </c>
      <c r="T52" s="99" t="s">
        <v>94</v>
      </c>
      <c r="U52" s="99" t="s">
        <v>201</v>
      </c>
      <c r="V52" s="99" t="s">
        <v>201</v>
      </c>
      <c r="W52" s="104" t="s">
        <v>213</v>
      </c>
      <c r="X52" s="81" t="s">
        <v>602</v>
      </c>
      <c r="Y52" s="105" t="s">
        <v>51</v>
      </c>
      <c r="Z52" s="49">
        <v>811</v>
      </c>
      <c r="AA52" s="104" t="s">
        <v>212</v>
      </c>
      <c r="AB52" s="81" t="s">
        <v>601</v>
      </c>
      <c r="AC52" s="85">
        <v>185000000</v>
      </c>
      <c r="AD52" s="90">
        <v>1</v>
      </c>
      <c r="AE52" s="99" t="s">
        <v>18</v>
      </c>
      <c r="AF52" s="99" t="s">
        <v>272</v>
      </c>
      <c r="AG52" s="99" t="s">
        <v>201</v>
      </c>
      <c r="AH52" s="99" t="s">
        <v>639</v>
      </c>
      <c r="AI52" s="99" t="s">
        <v>1065</v>
      </c>
      <c r="AJ52" s="99" t="s">
        <v>645</v>
      </c>
      <c r="AK52" s="99" t="s">
        <v>201</v>
      </c>
      <c r="AL52" s="49">
        <v>811</v>
      </c>
      <c r="AM52" s="99" t="str">
        <f t="shared" ref="AM52:AM54" si="213">+AB52</f>
        <v>Organizar, digitalizar y transferir el archivo documental de gestión correspondiente al periodo comprendido entre agosto de 2017 y agosto de 2018, ubicado en las instalaciones de la ADRES</v>
      </c>
      <c r="AN52" s="85">
        <f>+AC52</f>
        <v>185000000</v>
      </c>
      <c r="AO52" s="52" t="s">
        <v>46</v>
      </c>
      <c r="AP52" s="49">
        <v>100</v>
      </c>
      <c r="AQ52" s="99" t="str">
        <f t="shared" si="181"/>
        <v>Organizar, digitalizar y transferir el archivo documental de gestión correspondiente al periodo comprendido entre agosto de 2017 y agosto de 2018, ubicado en las instalaciones de la ADRES</v>
      </c>
      <c r="AR52" s="89">
        <f>+AC52/8</f>
        <v>23125000</v>
      </c>
      <c r="AS52" s="104"/>
      <c r="AT52" s="104"/>
      <c r="AU52" s="54">
        <f t="shared" ref="AU52:AU54" si="214">+(AS52/AP52)</f>
        <v>0</v>
      </c>
      <c r="AV52" s="54">
        <f t="shared" ref="AV52:AV54" si="215">+(AT52/AR52)</f>
        <v>0</v>
      </c>
      <c r="AW52" s="54">
        <f t="shared" ref="AW52:AW54" si="216">+(AS52/AL52)</f>
        <v>0</v>
      </c>
      <c r="AX52" s="54">
        <f t="shared" ref="AX52:AX54" si="217">+(AT52/AN52)</f>
        <v>0</v>
      </c>
      <c r="AY52" s="54"/>
      <c r="AZ52" s="49">
        <v>300</v>
      </c>
      <c r="BA52" s="99" t="str">
        <f t="shared" si="186"/>
        <v>Organizar, digitalizar y transferir el archivo documental de gestión correspondiente al periodo comprendido entre agosto de 2017 y agosto de 2018, ubicado en las instalaciones de la ADRES</v>
      </c>
      <c r="BB52" s="89">
        <f>(AC52/8)*3</f>
        <v>69375000</v>
      </c>
      <c r="BC52" s="56"/>
      <c r="BD52" s="100"/>
      <c r="BE52" s="54">
        <f t="shared" ref="BE52:BE54" si="218">+(BC52/AZ52)</f>
        <v>0</v>
      </c>
      <c r="BF52" s="54">
        <f t="shared" ref="BF52:BF54" si="219">+(BD52/BB52)</f>
        <v>0</v>
      </c>
      <c r="BG52" s="54">
        <f t="shared" ref="BG52:BG54" si="220">+(BC52+AS52)/AL52</f>
        <v>0</v>
      </c>
      <c r="BH52" s="54">
        <f t="shared" ref="BH52:BH54" si="221">+(BD52+AT52)/AN52</f>
        <v>0</v>
      </c>
      <c r="BI52" s="54"/>
      <c r="BJ52" s="49">
        <v>300</v>
      </c>
      <c r="BK52" s="99" t="str">
        <f t="shared" si="191"/>
        <v>Organizar, digitalizar y transferir el archivo documental de gestión correspondiente al periodo comprendido entre agosto de 2017 y agosto de 2018, ubicado en las instalaciones de la ADRES</v>
      </c>
      <c r="BL52" s="89">
        <f>(AC52/8)*3</f>
        <v>69375000</v>
      </c>
      <c r="BM52" s="104"/>
      <c r="BN52" s="104"/>
      <c r="BO52" s="54">
        <f t="shared" ref="BO52:BO54" si="222">+(BM52/BJ52)</f>
        <v>0</v>
      </c>
      <c r="BP52" s="54">
        <f t="shared" ref="BP52:BP54" si="223">+(BN52/BL52)</f>
        <v>0</v>
      </c>
      <c r="BQ52" s="54">
        <f t="shared" ref="BQ52:BQ54" si="224">+(BC52+AS52+BM52)/AL52</f>
        <v>0</v>
      </c>
      <c r="BR52" s="54">
        <f t="shared" ref="BR52:BR54" si="225">+(BD52+AT52+BN52)/AN52</f>
        <v>0</v>
      </c>
      <c r="BS52" s="54"/>
      <c r="BT52" s="49">
        <v>111</v>
      </c>
      <c r="BU52" s="99" t="str">
        <f t="shared" si="196"/>
        <v>Organizar, digitalizar y transferir el archivo documental de gestión correspondiente al periodo comprendido entre agosto de 2017 y agosto de 2018, ubicado en las instalaciones de la ADRES</v>
      </c>
      <c r="BV52" s="89">
        <f>+AC52/8</f>
        <v>23125000</v>
      </c>
      <c r="BW52" s="104"/>
      <c r="BX52" s="104"/>
      <c r="BY52" s="83">
        <f t="shared" ref="BY52:BY54" si="226">+(BW52/BT52)</f>
        <v>0</v>
      </c>
      <c r="BZ52" s="83">
        <f t="shared" ref="BZ52:BZ54" si="227">+(BX52/BV52)</f>
        <v>0</v>
      </c>
      <c r="CA52" s="83">
        <f t="shared" ref="CA52:CA54" si="228">+(BC52+AS52+BM52+BW52)/AL52</f>
        <v>0</v>
      </c>
      <c r="CB52" s="83">
        <f t="shared" ref="CB52:CB54" si="229">+(BD52+AT52+BN52+BX52)/AN52</f>
        <v>0</v>
      </c>
      <c r="CC52" s="83"/>
      <c r="CD52" s="57">
        <f t="shared" ref="CD52:CD54" si="230">IF(AND(AP52=0,AS52=0),"No Prog ni Ejec",IF(AP52=0,CONCATENATE("No Prog, Ejec=  ",AS52),AS52/AP52))</f>
        <v>0</v>
      </c>
      <c r="CE52" s="57">
        <f t="shared" ref="CE52:CE54" si="231">IF(AND(AR52=0,AT52=0),"No Prog ni Ejec",IF(AR52=0,CONCATENATE("No Prog, Ejec=  ",AT52),AT52/AR52))</f>
        <v>0</v>
      </c>
      <c r="CF52" s="57">
        <f t="shared" ref="CF52:CF54" si="232">IF(AND(AZ52=0,BC52=0),"No Prog ni Ejec",IF(AZ52=0,CONCATENATE("No Prog, Ejec=  ",BC52),BC52/AZ52))</f>
        <v>0</v>
      </c>
      <c r="CG52" s="57">
        <f t="shared" ref="CG52:CG54" si="233">IF(AND(BB52=0,BD52=0),"No Prog ni Ejec",IF(BB52=0,CONCATENATE("No Prog, Ejec=  ",BD52),BD52/BB52))</f>
        <v>0</v>
      </c>
      <c r="CH52" s="57">
        <f t="shared" ref="CH52:CH54" si="234">IF(AND(BJ52=0,BM52=0),"No Prog ni Ejec",IF(BJ52=0,CONCATENATE("No Prog, Ejec=  ",BM52),BM52/BJ52))</f>
        <v>0</v>
      </c>
      <c r="CI52" s="57">
        <f t="shared" ref="CI52:CI54" si="235">IF(AND(BL52=0,BN52=0),"No Prog ni Ejec",IF(BL52=0,CONCATENATE("No Prog, Ejec=  ",BN52),BN52/BL52))</f>
        <v>0</v>
      </c>
      <c r="CJ52" s="57">
        <f t="shared" ref="CJ52:CJ54" si="236">IF(AND(BT52=0,BW52=0),"No Prog ni Ejec",IF(BT52=0,CONCATENATE("No Prog, Ejec=  ",BW52),BW52/BT52))</f>
        <v>0</v>
      </c>
      <c r="CK52" s="57">
        <f t="shared" ref="CK52:CK54" si="237">IF(AND(BV52=0,BX52=0),"No Prog ni Ejec",IF(BV52=0,CONCATENATE("No Prog, Ejec=  ",BX52),BX52/BV52))</f>
        <v>0</v>
      </c>
      <c r="CL52" s="113">
        <f t="shared" si="18"/>
        <v>0</v>
      </c>
      <c r="CZ52" s="58">
        <v>10</v>
      </c>
    </row>
    <row r="53" spans="1:105" s="58" customFormat="1" ht="89.25" x14ac:dyDescent="0.2">
      <c r="A53" s="104">
        <v>11700</v>
      </c>
      <c r="B53" s="99" t="s">
        <v>14</v>
      </c>
      <c r="C53" s="99" t="s">
        <v>304</v>
      </c>
      <c r="D53" s="157"/>
      <c r="E53" s="157"/>
      <c r="F53" s="157"/>
      <c r="G53" s="157"/>
      <c r="H53" s="157"/>
      <c r="I53" s="157"/>
      <c r="J53" s="157"/>
      <c r="K53" s="157"/>
      <c r="L53" s="157"/>
      <c r="M53" s="157" t="s">
        <v>1048</v>
      </c>
      <c r="N53" s="157"/>
      <c r="O53" s="157"/>
      <c r="P53" s="157"/>
      <c r="Q53" s="169" t="s">
        <v>201</v>
      </c>
      <c r="R53" s="169" t="s">
        <v>201</v>
      </c>
      <c r="S53" s="104" t="s">
        <v>211</v>
      </c>
      <c r="T53" s="99" t="s">
        <v>94</v>
      </c>
      <c r="U53" s="99" t="s">
        <v>201</v>
      </c>
      <c r="V53" s="99" t="s">
        <v>201</v>
      </c>
      <c r="W53" s="104" t="s">
        <v>739</v>
      </c>
      <c r="X53" s="81" t="s">
        <v>450</v>
      </c>
      <c r="Y53" s="105" t="s">
        <v>51</v>
      </c>
      <c r="Z53" s="83">
        <v>1</v>
      </c>
      <c r="AA53" s="104" t="s">
        <v>717</v>
      </c>
      <c r="AB53" s="81" t="s">
        <v>603</v>
      </c>
      <c r="AC53" s="85">
        <v>0</v>
      </c>
      <c r="AD53" s="90">
        <v>1</v>
      </c>
      <c r="AE53" s="99" t="s">
        <v>18</v>
      </c>
      <c r="AF53" s="99" t="s">
        <v>272</v>
      </c>
      <c r="AG53" s="99" t="s">
        <v>201</v>
      </c>
      <c r="AH53" s="99" t="s">
        <v>639</v>
      </c>
      <c r="AI53" s="99" t="s">
        <v>1065</v>
      </c>
      <c r="AJ53" s="99" t="s">
        <v>451</v>
      </c>
      <c r="AK53" s="99" t="s">
        <v>274</v>
      </c>
      <c r="AL53" s="83">
        <v>1</v>
      </c>
      <c r="AM53" s="99" t="str">
        <f t="shared" si="213"/>
        <v>Actualizar las TRD y someterlas a aprobación del Comité Institucional de Gestión y Desempeño</v>
      </c>
      <c r="AN53" s="51">
        <f t="shared" ref="AN53:AN54" si="238">+AC53</f>
        <v>0</v>
      </c>
      <c r="AO53" s="52" t="s">
        <v>48</v>
      </c>
      <c r="AP53" s="83">
        <v>0</v>
      </c>
      <c r="AQ53" s="99" t="str">
        <f t="shared" si="181"/>
        <v>Actualizar las TRD y someterlas a aprobación del Comité Institucional de Gestión y Desempeño</v>
      </c>
      <c r="AR53" s="89">
        <v>0</v>
      </c>
      <c r="AS53" s="104"/>
      <c r="AT53" s="104"/>
      <c r="AU53" s="54" t="e">
        <f t="shared" si="214"/>
        <v>#DIV/0!</v>
      </c>
      <c r="AV53" s="54" t="e">
        <f t="shared" si="215"/>
        <v>#DIV/0!</v>
      </c>
      <c r="AW53" s="54">
        <f t="shared" si="216"/>
        <v>0</v>
      </c>
      <c r="AX53" s="54" t="e">
        <f t="shared" si="217"/>
        <v>#DIV/0!</v>
      </c>
      <c r="AY53" s="54"/>
      <c r="AZ53" s="83">
        <v>0</v>
      </c>
      <c r="BA53" s="99" t="str">
        <f t="shared" si="186"/>
        <v>Actualizar las TRD y someterlas a aprobación del Comité Institucional de Gestión y Desempeño</v>
      </c>
      <c r="BB53" s="89">
        <v>0</v>
      </c>
      <c r="BC53" s="56"/>
      <c r="BD53" s="56"/>
      <c r="BE53" s="54" t="e">
        <f t="shared" si="218"/>
        <v>#DIV/0!</v>
      </c>
      <c r="BF53" s="54" t="e">
        <f t="shared" si="219"/>
        <v>#DIV/0!</v>
      </c>
      <c r="BG53" s="54">
        <f t="shared" si="220"/>
        <v>0</v>
      </c>
      <c r="BH53" s="54" t="e">
        <f t="shared" si="221"/>
        <v>#DIV/0!</v>
      </c>
      <c r="BI53" s="54"/>
      <c r="BJ53" s="83">
        <v>1</v>
      </c>
      <c r="BK53" s="99" t="str">
        <f t="shared" si="191"/>
        <v>Actualizar las TRD y someterlas a aprobación del Comité Institucional de Gestión y Desempeño</v>
      </c>
      <c r="BL53" s="89">
        <v>0</v>
      </c>
      <c r="BM53" s="104"/>
      <c r="BN53" s="104"/>
      <c r="BO53" s="54">
        <f t="shared" si="222"/>
        <v>0</v>
      </c>
      <c r="BP53" s="54" t="e">
        <f t="shared" si="223"/>
        <v>#DIV/0!</v>
      </c>
      <c r="BQ53" s="54">
        <f t="shared" si="224"/>
        <v>0</v>
      </c>
      <c r="BR53" s="54" t="e">
        <f t="shared" si="225"/>
        <v>#DIV/0!</v>
      </c>
      <c r="BS53" s="54"/>
      <c r="BT53" s="83">
        <v>0</v>
      </c>
      <c r="BU53" s="99" t="str">
        <f t="shared" si="196"/>
        <v>Actualizar las TRD y someterlas a aprobación del Comité Institucional de Gestión y Desempeño</v>
      </c>
      <c r="BV53" s="89">
        <v>0</v>
      </c>
      <c r="BW53" s="104"/>
      <c r="BX53" s="104"/>
      <c r="BY53" s="83" t="e">
        <f t="shared" si="226"/>
        <v>#DIV/0!</v>
      </c>
      <c r="BZ53" s="83" t="e">
        <f t="shared" si="227"/>
        <v>#DIV/0!</v>
      </c>
      <c r="CA53" s="83">
        <f t="shared" si="228"/>
        <v>0</v>
      </c>
      <c r="CB53" s="83" t="e">
        <f t="shared" si="229"/>
        <v>#DIV/0!</v>
      </c>
      <c r="CC53" s="83"/>
      <c r="CD53" s="57" t="str">
        <f t="shared" si="230"/>
        <v>No Prog ni Ejec</v>
      </c>
      <c r="CE53" s="57" t="str">
        <f t="shared" si="231"/>
        <v>No Prog ni Ejec</v>
      </c>
      <c r="CF53" s="57" t="str">
        <f t="shared" si="232"/>
        <v>No Prog ni Ejec</v>
      </c>
      <c r="CG53" s="57" t="str">
        <f t="shared" si="233"/>
        <v>No Prog ni Ejec</v>
      </c>
      <c r="CH53" s="57">
        <f t="shared" si="234"/>
        <v>0</v>
      </c>
      <c r="CI53" s="57" t="str">
        <f t="shared" si="235"/>
        <v>No Prog ni Ejec</v>
      </c>
      <c r="CJ53" s="57" t="str">
        <f t="shared" si="236"/>
        <v>No Prog ni Ejec</v>
      </c>
      <c r="CK53" s="57" t="str">
        <f t="shared" si="237"/>
        <v>No Prog ni Ejec</v>
      </c>
      <c r="CL53" s="113">
        <f t="shared" si="18"/>
        <v>0</v>
      </c>
      <c r="CZ53" s="58">
        <v>10</v>
      </c>
    </row>
    <row r="54" spans="1:105" s="58" customFormat="1" ht="89.25" x14ac:dyDescent="0.2">
      <c r="A54" s="104">
        <v>11700</v>
      </c>
      <c r="B54" s="99" t="s">
        <v>14</v>
      </c>
      <c r="C54" s="99" t="s">
        <v>304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 t="s">
        <v>1048</v>
      </c>
      <c r="N54" s="157"/>
      <c r="O54" s="157"/>
      <c r="P54" s="157"/>
      <c r="Q54" s="169" t="s">
        <v>201</v>
      </c>
      <c r="R54" s="169" t="s">
        <v>201</v>
      </c>
      <c r="S54" s="104" t="s">
        <v>211</v>
      </c>
      <c r="T54" s="99" t="s">
        <v>94</v>
      </c>
      <c r="U54" s="99" t="s">
        <v>201</v>
      </c>
      <c r="V54" s="99" t="s">
        <v>201</v>
      </c>
      <c r="W54" s="104" t="s">
        <v>740</v>
      </c>
      <c r="X54" s="99" t="s">
        <v>605</v>
      </c>
      <c r="Y54" s="105" t="s">
        <v>359</v>
      </c>
      <c r="Z54" s="49">
        <v>1</v>
      </c>
      <c r="AA54" s="104" t="s">
        <v>718</v>
      </c>
      <c r="AB54" s="99" t="s">
        <v>604</v>
      </c>
      <c r="AC54" s="85">
        <v>0</v>
      </c>
      <c r="AD54" s="90">
        <v>1</v>
      </c>
      <c r="AE54" s="99" t="s">
        <v>18</v>
      </c>
      <c r="AF54" s="99" t="s">
        <v>272</v>
      </c>
      <c r="AG54" s="99" t="s">
        <v>201</v>
      </c>
      <c r="AH54" s="99" t="s">
        <v>639</v>
      </c>
      <c r="AI54" s="99" t="s">
        <v>1065</v>
      </c>
      <c r="AJ54" s="99" t="s">
        <v>646</v>
      </c>
      <c r="AK54" s="99" t="s">
        <v>201</v>
      </c>
      <c r="AL54" s="49">
        <v>1</v>
      </c>
      <c r="AM54" s="99" t="str">
        <f t="shared" si="213"/>
        <v>Realizar los estudios técnicos, de mercado y económicos para la valoración documental</v>
      </c>
      <c r="AN54" s="51">
        <f t="shared" si="238"/>
        <v>0</v>
      </c>
      <c r="AO54" s="52" t="s">
        <v>48</v>
      </c>
      <c r="AP54" s="49">
        <v>0</v>
      </c>
      <c r="AQ54" s="99" t="str">
        <f t="shared" si="181"/>
        <v>Realizar los estudios técnicos, de mercado y económicos para la valoración documental</v>
      </c>
      <c r="AR54" s="89">
        <v>0</v>
      </c>
      <c r="AS54" s="104"/>
      <c r="AT54" s="104"/>
      <c r="AU54" s="54" t="e">
        <f t="shared" si="214"/>
        <v>#DIV/0!</v>
      </c>
      <c r="AV54" s="54" t="e">
        <f t="shared" si="215"/>
        <v>#DIV/0!</v>
      </c>
      <c r="AW54" s="54">
        <f t="shared" si="216"/>
        <v>0</v>
      </c>
      <c r="AX54" s="54" t="e">
        <f t="shared" si="217"/>
        <v>#DIV/0!</v>
      </c>
      <c r="AY54" s="54"/>
      <c r="AZ54" s="49">
        <v>0</v>
      </c>
      <c r="BA54" s="99" t="str">
        <f t="shared" si="186"/>
        <v>Realizar los estudios técnicos, de mercado y económicos para la valoración documental</v>
      </c>
      <c r="BB54" s="89">
        <v>0</v>
      </c>
      <c r="BC54" s="56"/>
      <c r="BD54" s="56"/>
      <c r="BE54" s="54" t="e">
        <f t="shared" si="218"/>
        <v>#DIV/0!</v>
      </c>
      <c r="BF54" s="54" t="e">
        <f t="shared" si="219"/>
        <v>#DIV/0!</v>
      </c>
      <c r="BG54" s="54">
        <f t="shared" si="220"/>
        <v>0</v>
      </c>
      <c r="BH54" s="54" t="e">
        <f t="shared" si="221"/>
        <v>#DIV/0!</v>
      </c>
      <c r="BI54" s="54"/>
      <c r="BJ54" s="49">
        <v>1</v>
      </c>
      <c r="BK54" s="99" t="str">
        <f t="shared" si="191"/>
        <v>Realizar los estudios técnicos, de mercado y económicos para la valoración documental</v>
      </c>
      <c r="BL54" s="89">
        <v>0</v>
      </c>
      <c r="BM54" s="104"/>
      <c r="BN54" s="104"/>
      <c r="BO54" s="54">
        <f t="shared" si="222"/>
        <v>0</v>
      </c>
      <c r="BP54" s="54" t="e">
        <f t="shared" si="223"/>
        <v>#DIV/0!</v>
      </c>
      <c r="BQ54" s="54">
        <f t="shared" si="224"/>
        <v>0</v>
      </c>
      <c r="BR54" s="54" t="e">
        <f t="shared" si="225"/>
        <v>#DIV/0!</v>
      </c>
      <c r="BS54" s="54"/>
      <c r="BT54" s="49">
        <v>0</v>
      </c>
      <c r="BU54" s="99" t="str">
        <f t="shared" si="196"/>
        <v>Realizar los estudios técnicos, de mercado y económicos para la valoración documental</v>
      </c>
      <c r="BV54" s="89">
        <v>0</v>
      </c>
      <c r="BW54" s="104"/>
      <c r="BX54" s="104"/>
      <c r="BY54" s="83" t="e">
        <f t="shared" si="226"/>
        <v>#DIV/0!</v>
      </c>
      <c r="BZ54" s="83" t="e">
        <f t="shared" si="227"/>
        <v>#DIV/0!</v>
      </c>
      <c r="CA54" s="83">
        <f t="shared" si="228"/>
        <v>0</v>
      </c>
      <c r="CB54" s="83" t="e">
        <f t="shared" si="229"/>
        <v>#DIV/0!</v>
      </c>
      <c r="CC54" s="83"/>
      <c r="CD54" s="57" t="str">
        <f t="shared" si="230"/>
        <v>No Prog ni Ejec</v>
      </c>
      <c r="CE54" s="57" t="str">
        <f t="shared" si="231"/>
        <v>No Prog ni Ejec</v>
      </c>
      <c r="CF54" s="57" t="str">
        <f t="shared" si="232"/>
        <v>No Prog ni Ejec</v>
      </c>
      <c r="CG54" s="57" t="str">
        <f t="shared" si="233"/>
        <v>No Prog ni Ejec</v>
      </c>
      <c r="CH54" s="57">
        <f t="shared" si="234"/>
        <v>0</v>
      </c>
      <c r="CI54" s="57" t="str">
        <f t="shared" si="235"/>
        <v>No Prog ni Ejec</v>
      </c>
      <c r="CJ54" s="57" t="str">
        <f t="shared" si="236"/>
        <v>No Prog ni Ejec</v>
      </c>
      <c r="CK54" s="57" t="str">
        <f t="shared" si="237"/>
        <v>No Prog ni Ejec</v>
      </c>
      <c r="CL54" s="113">
        <f t="shared" si="18"/>
        <v>0</v>
      </c>
      <c r="CZ54" s="58">
        <v>10</v>
      </c>
    </row>
    <row r="55" spans="1:105" s="58" customFormat="1" ht="89.25" x14ac:dyDescent="0.2">
      <c r="A55" s="104">
        <v>11700</v>
      </c>
      <c r="B55" s="99" t="s">
        <v>14</v>
      </c>
      <c r="C55" s="99" t="s">
        <v>304</v>
      </c>
      <c r="D55" s="157"/>
      <c r="E55" s="157"/>
      <c r="F55" s="157"/>
      <c r="G55" s="157"/>
      <c r="H55" s="157"/>
      <c r="I55" s="157"/>
      <c r="J55" s="157"/>
      <c r="K55" s="157"/>
      <c r="L55" s="157"/>
      <c r="M55" s="157" t="s">
        <v>1048</v>
      </c>
      <c r="N55" s="157"/>
      <c r="O55" s="157"/>
      <c r="P55" s="157"/>
      <c r="Q55" s="169" t="s">
        <v>201</v>
      </c>
      <c r="R55" s="169" t="s">
        <v>201</v>
      </c>
      <c r="S55" s="104" t="s">
        <v>211</v>
      </c>
      <c r="T55" s="99" t="s">
        <v>94</v>
      </c>
      <c r="U55" s="99" t="s">
        <v>201</v>
      </c>
      <c r="V55" s="99" t="s">
        <v>201</v>
      </c>
      <c r="W55" s="104" t="s">
        <v>741</v>
      </c>
      <c r="X55" s="99" t="s">
        <v>648</v>
      </c>
      <c r="Y55" s="105" t="s">
        <v>359</v>
      </c>
      <c r="Z55" s="50">
        <v>1</v>
      </c>
      <c r="AA55" s="104" t="s">
        <v>719</v>
      </c>
      <c r="AB55" s="99" t="s">
        <v>606</v>
      </c>
      <c r="AC55" s="85">
        <v>0</v>
      </c>
      <c r="AD55" s="90">
        <v>1</v>
      </c>
      <c r="AE55" s="99" t="s">
        <v>17</v>
      </c>
      <c r="AF55" s="99" t="s">
        <v>26</v>
      </c>
      <c r="AG55" s="99" t="s">
        <v>635</v>
      </c>
      <c r="AH55" s="99" t="s">
        <v>639</v>
      </c>
      <c r="AI55" s="99" t="s">
        <v>1065</v>
      </c>
      <c r="AJ55" s="99" t="s">
        <v>650</v>
      </c>
      <c r="AK55" s="99" t="s">
        <v>201</v>
      </c>
      <c r="AL55" s="49">
        <v>1</v>
      </c>
      <c r="AM55" s="99" t="str">
        <f t="shared" si="0"/>
        <v>Definir la política de cero papel y someterla a aprobación del Comité Institucional de Gestión y Desempeño</v>
      </c>
      <c r="AN55" s="51">
        <f t="shared" si="1"/>
        <v>0</v>
      </c>
      <c r="AO55" s="52" t="s">
        <v>48</v>
      </c>
      <c r="AP55" s="49">
        <v>0</v>
      </c>
      <c r="AQ55" s="99" t="str">
        <f t="shared" si="26"/>
        <v>Definir la política de cero papel y someterla a aprobación del Comité Institucional de Gestión y Desempeño</v>
      </c>
      <c r="AR55" s="89">
        <v>0</v>
      </c>
      <c r="AS55" s="104"/>
      <c r="AT55" s="104"/>
      <c r="AU55" s="54" t="e">
        <f t="shared" si="19"/>
        <v>#DIV/0!</v>
      </c>
      <c r="AV55" s="54" t="e">
        <f t="shared" si="27"/>
        <v>#DIV/0!</v>
      </c>
      <c r="AW55" s="54">
        <f t="shared" si="2"/>
        <v>0</v>
      </c>
      <c r="AX55" s="54" t="e">
        <f t="shared" si="3"/>
        <v>#DIV/0!</v>
      </c>
      <c r="AY55" s="54"/>
      <c r="AZ55" s="49">
        <v>1</v>
      </c>
      <c r="BA55" s="99" t="str">
        <f t="shared" si="4"/>
        <v>Definir la política de cero papel y someterla a aprobación del Comité Institucional de Gestión y Desempeño</v>
      </c>
      <c r="BB55" s="89">
        <v>0</v>
      </c>
      <c r="BC55" s="56"/>
      <c r="BD55" s="56"/>
      <c r="BE55" s="54">
        <f t="shared" si="20"/>
        <v>0</v>
      </c>
      <c r="BF55" s="54" t="e">
        <f t="shared" si="5"/>
        <v>#DIV/0!</v>
      </c>
      <c r="BG55" s="54">
        <f t="shared" si="6"/>
        <v>0</v>
      </c>
      <c r="BH55" s="54" t="e">
        <f t="shared" si="7"/>
        <v>#DIV/0!</v>
      </c>
      <c r="BI55" s="54"/>
      <c r="BJ55" s="49">
        <v>0</v>
      </c>
      <c r="BK55" s="99" t="str">
        <f t="shared" si="8"/>
        <v>Definir la política de cero papel y someterla a aprobación del Comité Institucional de Gestión y Desempeño</v>
      </c>
      <c r="BL55" s="89">
        <v>0</v>
      </c>
      <c r="BM55" s="104"/>
      <c r="BN55" s="104"/>
      <c r="BO55" s="54" t="e">
        <f t="shared" si="21"/>
        <v>#DIV/0!</v>
      </c>
      <c r="BP55" s="54" t="e">
        <f t="shared" si="28"/>
        <v>#DIV/0!</v>
      </c>
      <c r="BQ55" s="54">
        <f t="shared" si="22"/>
        <v>0</v>
      </c>
      <c r="BR55" s="54" t="e">
        <f t="shared" si="29"/>
        <v>#DIV/0!</v>
      </c>
      <c r="BS55" s="54"/>
      <c r="BT55" s="49">
        <v>0</v>
      </c>
      <c r="BU55" s="99" t="str">
        <f t="shared" si="9"/>
        <v>Definir la política de cero papel y someterla a aprobación del Comité Institucional de Gestión y Desempeño</v>
      </c>
      <c r="BV55" s="89">
        <v>0</v>
      </c>
      <c r="BW55" s="104"/>
      <c r="BX55" s="104"/>
      <c r="BY55" s="83" t="e">
        <f t="shared" si="23"/>
        <v>#DIV/0!</v>
      </c>
      <c r="BZ55" s="83" t="e">
        <f t="shared" si="30"/>
        <v>#DIV/0!</v>
      </c>
      <c r="CA55" s="83">
        <f t="shared" si="24"/>
        <v>0</v>
      </c>
      <c r="CB55" s="83" t="e">
        <f t="shared" si="31"/>
        <v>#DIV/0!</v>
      </c>
      <c r="CC55" s="83"/>
      <c r="CD55" s="57" t="str">
        <f t="shared" si="12"/>
        <v>No Prog ni Ejec</v>
      </c>
      <c r="CE55" s="57" t="str">
        <f t="shared" si="13"/>
        <v>No Prog ni Ejec</v>
      </c>
      <c r="CF55" s="57">
        <f t="shared" si="14"/>
        <v>0</v>
      </c>
      <c r="CG55" s="57" t="str">
        <f t="shared" si="15"/>
        <v>No Prog ni Ejec</v>
      </c>
      <c r="CH55" s="57" t="str">
        <f t="shared" si="25"/>
        <v>No Prog ni Ejec</v>
      </c>
      <c r="CI55" s="57" t="str">
        <f t="shared" si="32"/>
        <v>No Prog ni Ejec</v>
      </c>
      <c r="CJ55" s="57" t="str">
        <f t="shared" si="16"/>
        <v>No Prog ni Ejec</v>
      </c>
      <c r="CK55" s="57" t="str">
        <f t="shared" si="17"/>
        <v>No Prog ni Ejec</v>
      </c>
      <c r="CL55" s="113">
        <f t="shared" si="18"/>
        <v>0</v>
      </c>
      <c r="CV55" s="93">
        <v>6</v>
      </c>
    </row>
    <row r="56" spans="1:105" s="58" customFormat="1" ht="89.25" x14ac:dyDescent="0.2">
      <c r="A56" s="104">
        <v>11700</v>
      </c>
      <c r="B56" s="99" t="s">
        <v>14</v>
      </c>
      <c r="C56" s="99" t="s">
        <v>297</v>
      </c>
      <c r="D56" s="157"/>
      <c r="E56" s="157" t="s">
        <v>1048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69" t="s">
        <v>201</v>
      </c>
      <c r="R56" s="169" t="s">
        <v>201</v>
      </c>
      <c r="S56" s="104" t="s">
        <v>211</v>
      </c>
      <c r="T56" s="99" t="s">
        <v>94</v>
      </c>
      <c r="U56" s="99" t="s">
        <v>201</v>
      </c>
      <c r="V56" s="99" t="s">
        <v>201</v>
      </c>
      <c r="W56" s="104" t="s">
        <v>742</v>
      </c>
      <c r="X56" s="99" t="s">
        <v>647</v>
      </c>
      <c r="Y56" s="105" t="s">
        <v>359</v>
      </c>
      <c r="Z56" s="50">
        <v>1</v>
      </c>
      <c r="AA56" s="104" t="s">
        <v>720</v>
      </c>
      <c r="AB56" s="99" t="s">
        <v>607</v>
      </c>
      <c r="AC56" s="85">
        <v>0</v>
      </c>
      <c r="AD56" s="90">
        <v>1</v>
      </c>
      <c r="AE56" s="99" t="s">
        <v>17</v>
      </c>
      <c r="AF56" s="99" t="s">
        <v>26</v>
      </c>
      <c r="AG56" s="99" t="s">
        <v>635</v>
      </c>
      <c r="AH56" s="99" t="s">
        <v>639</v>
      </c>
      <c r="AI56" s="99" t="s">
        <v>1065</v>
      </c>
      <c r="AJ56" s="99" t="s">
        <v>649</v>
      </c>
      <c r="AK56" s="99" t="s">
        <v>201</v>
      </c>
      <c r="AL56" s="49">
        <v>1</v>
      </c>
      <c r="AM56" s="99" t="str">
        <f t="shared" si="0"/>
        <v>Definir la política y los indicadores de gestión ambiental y someterlos a aprobación del Comité Institucional de Desarrollo Administrativo</v>
      </c>
      <c r="AN56" s="51">
        <f t="shared" si="1"/>
        <v>0</v>
      </c>
      <c r="AO56" s="52" t="s">
        <v>46</v>
      </c>
      <c r="AP56" s="49">
        <v>0</v>
      </c>
      <c r="AQ56" s="99" t="str">
        <f t="shared" si="26"/>
        <v>Definir la política y los indicadores de gestión ambiental y someterlos a aprobación del Comité Institucional de Desarrollo Administrativo</v>
      </c>
      <c r="AR56" s="89">
        <v>0</v>
      </c>
      <c r="AS56" s="104"/>
      <c r="AT56" s="104"/>
      <c r="AU56" s="54" t="e">
        <f t="shared" si="19"/>
        <v>#DIV/0!</v>
      </c>
      <c r="AV56" s="54" t="e">
        <f t="shared" si="27"/>
        <v>#DIV/0!</v>
      </c>
      <c r="AW56" s="54">
        <f t="shared" si="2"/>
        <v>0</v>
      </c>
      <c r="AX56" s="54" t="e">
        <f t="shared" si="3"/>
        <v>#DIV/0!</v>
      </c>
      <c r="AY56" s="54"/>
      <c r="AZ56" s="49">
        <v>0</v>
      </c>
      <c r="BA56" s="99" t="str">
        <f t="shared" si="4"/>
        <v>Definir la política y los indicadores de gestión ambiental y someterlos a aprobación del Comité Institucional de Desarrollo Administrativo</v>
      </c>
      <c r="BB56" s="89">
        <v>0</v>
      </c>
      <c r="BC56" s="56"/>
      <c r="BD56" s="56"/>
      <c r="BE56" s="54" t="e">
        <f t="shared" si="20"/>
        <v>#DIV/0!</v>
      </c>
      <c r="BF56" s="54" t="e">
        <f t="shared" si="5"/>
        <v>#DIV/0!</v>
      </c>
      <c r="BG56" s="54">
        <f t="shared" si="6"/>
        <v>0</v>
      </c>
      <c r="BH56" s="54" t="e">
        <f t="shared" si="7"/>
        <v>#DIV/0!</v>
      </c>
      <c r="BI56" s="54"/>
      <c r="BJ56" s="49">
        <v>1</v>
      </c>
      <c r="BK56" s="99" t="str">
        <f t="shared" si="8"/>
        <v>Definir la política y los indicadores de gestión ambiental y someterlos a aprobación del Comité Institucional de Desarrollo Administrativo</v>
      </c>
      <c r="BL56" s="89">
        <v>0</v>
      </c>
      <c r="BM56" s="104"/>
      <c r="BN56" s="104"/>
      <c r="BO56" s="54">
        <f t="shared" si="21"/>
        <v>0</v>
      </c>
      <c r="BP56" s="54" t="e">
        <f t="shared" si="28"/>
        <v>#DIV/0!</v>
      </c>
      <c r="BQ56" s="54">
        <f t="shared" si="22"/>
        <v>0</v>
      </c>
      <c r="BR56" s="54" t="e">
        <f t="shared" si="29"/>
        <v>#DIV/0!</v>
      </c>
      <c r="BS56" s="54"/>
      <c r="BT56" s="49">
        <v>0</v>
      </c>
      <c r="BU56" s="99" t="str">
        <f t="shared" si="9"/>
        <v>Definir la política y los indicadores de gestión ambiental y someterlos a aprobación del Comité Institucional de Desarrollo Administrativo</v>
      </c>
      <c r="BV56" s="89">
        <v>0</v>
      </c>
      <c r="BW56" s="104"/>
      <c r="BX56" s="104"/>
      <c r="BY56" s="83" t="e">
        <f t="shared" si="23"/>
        <v>#DIV/0!</v>
      </c>
      <c r="BZ56" s="83" t="e">
        <f t="shared" si="30"/>
        <v>#DIV/0!</v>
      </c>
      <c r="CA56" s="83">
        <f t="shared" si="24"/>
        <v>0</v>
      </c>
      <c r="CB56" s="83" t="e">
        <f t="shared" si="31"/>
        <v>#DIV/0!</v>
      </c>
      <c r="CC56" s="83"/>
      <c r="CD56" s="57" t="str">
        <f t="shared" si="12"/>
        <v>No Prog ni Ejec</v>
      </c>
      <c r="CE56" s="57" t="str">
        <f t="shared" si="13"/>
        <v>No Prog ni Ejec</v>
      </c>
      <c r="CF56" s="57" t="str">
        <f t="shared" si="14"/>
        <v>No Prog ni Ejec</v>
      </c>
      <c r="CG56" s="57" t="str">
        <f t="shared" si="15"/>
        <v>No Prog ni Ejec</v>
      </c>
      <c r="CH56" s="57">
        <f t="shared" si="25"/>
        <v>0</v>
      </c>
      <c r="CI56" s="57" t="str">
        <f t="shared" si="32"/>
        <v>No Prog ni Ejec</v>
      </c>
      <c r="CJ56" s="57" t="str">
        <f t="shared" si="16"/>
        <v>No Prog ni Ejec</v>
      </c>
      <c r="CK56" s="57" t="str">
        <f t="shared" si="17"/>
        <v>No Prog ni Ejec</v>
      </c>
      <c r="CL56" s="113">
        <f t="shared" si="18"/>
        <v>0</v>
      </c>
      <c r="CV56" s="93">
        <v>6</v>
      </c>
    </row>
    <row r="57" spans="1:105" s="58" customFormat="1" ht="89.25" x14ac:dyDescent="0.2">
      <c r="A57" s="104">
        <v>11700</v>
      </c>
      <c r="B57" s="99" t="s">
        <v>14</v>
      </c>
      <c r="C57" s="99" t="s">
        <v>297</v>
      </c>
      <c r="D57" s="157"/>
      <c r="E57" s="157" t="s">
        <v>1048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69" t="s">
        <v>201</v>
      </c>
      <c r="R57" s="169" t="s">
        <v>201</v>
      </c>
      <c r="S57" s="104" t="s">
        <v>211</v>
      </c>
      <c r="T57" s="99" t="s">
        <v>94</v>
      </c>
      <c r="U57" s="99" t="s">
        <v>201</v>
      </c>
      <c r="V57" s="99" t="s">
        <v>201</v>
      </c>
      <c r="W57" s="104" t="s">
        <v>743</v>
      </c>
      <c r="X57" s="99" t="s">
        <v>715</v>
      </c>
      <c r="Y57" s="105" t="s">
        <v>359</v>
      </c>
      <c r="Z57" s="50">
        <v>1</v>
      </c>
      <c r="AA57" s="104" t="s">
        <v>721</v>
      </c>
      <c r="AB57" s="99" t="s">
        <v>608</v>
      </c>
      <c r="AC57" s="85">
        <v>0</v>
      </c>
      <c r="AD57" s="90">
        <v>1</v>
      </c>
      <c r="AE57" s="99" t="s">
        <v>17</v>
      </c>
      <c r="AF57" s="99" t="s">
        <v>262</v>
      </c>
      <c r="AG57" s="99" t="s">
        <v>635</v>
      </c>
      <c r="AH57" s="99" t="s">
        <v>639</v>
      </c>
      <c r="AI57" s="99" t="s">
        <v>1065</v>
      </c>
      <c r="AJ57" s="99" t="s">
        <v>716</v>
      </c>
      <c r="AK57" s="99" t="s">
        <v>201</v>
      </c>
      <c r="AL57" s="49">
        <v>1</v>
      </c>
      <c r="AM57" s="99" t="str">
        <f t="shared" si="0"/>
        <v>Revisar los formatos de los procesos a cargo de la Dirección Administrativa y Financiera para determinar su conveniencia</v>
      </c>
      <c r="AN57" s="51">
        <f t="shared" si="1"/>
        <v>0</v>
      </c>
      <c r="AO57" s="52" t="s">
        <v>46</v>
      </c>
      <c r="AP57" s="49">
        <v>1</v>
      </c>
      <c r="AQ57" s="99" t="str">
        <f t="shared" si="26"/>
        <v>Revisar los formatos de los procesos a cargo de la Dirección Administrativa y Financiera para determinar su conveniencia</v>
      </c>
      <c r="AR57" s="89">
        <v>0</v>
      </c>
      <c r="AS57" s="104"/>
      <c r="AT57" s="104"/>
      <c r="AU57" s="54">
        <f t="shared" si="19"/>
        <v>0</v>
      </c>
      <c r="AV57" s="54" t="e">
        <f t="shared" si="27"/>
        <v>#DIV/0!</v>
      </c>
      <c r="AW57" s="54">
        <f t="shared" si="2"/>
        <v>0</v>
      </c>
      <c r="AX57" s="54" t="e">
        <f t="shared" si="3"/>
        <v>#DIV/0!</v>
      </c>
      <c r="AY57" s="54"/>
      <c r="AZ57" s="49">
        <v>0</v>
      </c>
      <c r="BA57" s="99" t="str">
        <f t="shared" si="4"/>
        <v>Revisar los formatos de los procesos a cargo de la Dirección Administrativa y Financiera para determinar su conveniencia</v>
      </c>
      <c r="BB57" s="89">
        <v>0</v>
      </c>
      <c r="BC57" s="56"/>
      <c r="BD57" s="56"/>
      <c r="BE57" s="54" t="e">
        <f t="shared" si="20"/>
        <v>#DIV/0!</v>
      </c>
      <c r="BF57" s="54" t="e">
        <f t="shared" si="5"/>
        <v>#DIV/0!</v>
      </c>
      <c r="BG57" s="54">
        <f t="shared" si="6"/>
        <v>0</v>
      </c>
      <c r="BH57" s="54" t="e">
        <f t="shared" si="7"/>
        <v>#DIV/0!</v>
      </c>
      <c r="BI57" s="54"/>
      <c r="BJ57" s="49">
        <v>0</v>
      </c>
      <c r="BK57" s="99" t="str">
        <f t="shared" si="8"/>
        <v>Revisar los formatos de los procesos a cargo de la Dirección Administrativa y Financiera para determinar su conveniencia</v>
      </c>
      <c r="BL57" s="89">
        <v>0</v>
      </c>
      <c r="BM57" s="104"/>
      <c r="BN57" s="104"/>
      <c r="BO57" s="54" t="e">
        <f t="shared" si="21"/>
        <v>#DIV/0!</v>
      </c>
      <c r="BP57" s="54" t="e">
        <f t="shared" si="28"/>
        <v>#DIV/0!</v>
      </c>
      <c r="BQ57" s="54">
        <f t="shared" si="22"/>
        <v>0</v>
      </c>
      <c r="BR57" s="54" t="e">
        <f t="shared" si="29"/>
        <v>#DIV/0!</v>
      </c>
      <c r="BS57" s="54"/>
      <c r="BT57" s="49">
        <v>0</v>
      </c>
      <c r="BU57" s="99" t="str">
        <f t="shared" si="9"/>
        <v>Revisar los formatos de los procesos a cargo de la Dirección Administrativa y Financiera para determinar su conveniencia</v>
      </c>
      <c r="BV57" s="89">
        <v>0</v>
      </c>
      <c r="BW57" s="104"/>
      <c r="BX57" s="104"/>
      <c r="BY57" s="83" t="e">
        <f t="shared" si="23"/>
        <v>#DIV/0!</v>
      </c>
      <c r="BZ57" s="83" t="e">
        <f t="shared" si="30"/>
        <v>#DIV/0!</v>
      </c>
      <c r="CA57" s="83">
        <f t="shared" si="24"/>
        <v>0</v>
      </c>
      <c r="CB57" s="83" t="e">
        <f t="shared" si="31"/>
        <v>#DIV/0!</v>
      </c>
      <c r="CC57" s="83"/>
      <c r="CD57" s="57">
        <f t="shared" si="12"/>
        <v>0</v>
      </c>
      <c r="CE57" s="57" t="str">
        <f t="shared" si="13"/>
        <v>No Prog ni Ejec</v>
      </c>
      <c r="CF57" s="57" t="str">
        <f t="shared" si="14"/>
        <v>No Prog ni Ejec</v>
      </c>
      <c r="CG57" s="57" t="str">
        <f t="shared" si="15"/>
        <v>No Prog ni Ejec</v>
      </c>
      <c r="CH57" s="57" t="str">
        <f t="shared" si="25"/>
        <v>No Prog ni Ejec</v>
      </c>
      <c r="CI57" s="57" t="str">
        <f t="shared" si="32"/>
        <v>No Prog ni Ejec</v>
      </c>
      <c r="CJ57" s="57" t="str">
        <f t="shared" si="16"/>
        <v>No Prog ni Ejec</v>
      </c>
      <c r="CK57" s="57" t="str">
        <f t="shared" si="17"/>
        <v>No Prog ni Ejec</v>
      </c>
      <c r="CL57" s="113">
        <f t="shared" si="18"/>
        <v>0</v>
      </c>
      <c r="CV57" s="93">
        <v>6</v>
      </c>
    </row>
    <row r="58" spans="1:105" s="58" customFormat="1" ht="127.5" x14ac:dyDescent="0.2">
      <c r="A58" s="104">
        <v>11700</v>
      </c>
      <c r="B58" s="99" t="s">
        <v>14</v>
      </c>
      <c r="C58" s="81" t="s">
        <v>683</v>
      </c>
      <c r="D58" s="158"/>
      <c r="E58" s="158"/>
      <c r="F58" s="158" t="s">
        <v>1048</v>
      </c>
      <c r="G58" s="158" t="s">
        <v>1048</v>
      </c>
      <c r="H58" s="158"/>
      <c r="I58" s="158" t="s">
        <v>1048</v>
      </c>
      <c r="J58" s="158"/>
      <c r="K58" s="158"/>
      <c r="L58" s="158" t="s">
        <v>1048</v>
      </c>
      <c r="M58" s="158"/>
      <c r="N58" s="158"/>
      <c r="O58" s="158"/>
      <c r="P58" s="158"/>
      <c r="Q58" s="169" t="s">
        <v>201</v>
      </c>
      <c r="R58" s="169" t="s">
        <v>201</v>
      </c>
      <c r="S58" s="104" t="s">
        <v>211</v>
      </c>
      <c r="T58" s="99" t="s">
        <v>94</v>
      </c>
      <c r="U58" s="99" t="s">
        <v>201</v>
      </c>
      <c r="V58" s="99" t="s">
        <v>201</v>
      </c>
      <c r="W58" s="104" t="s">
        <v>744</v>
      </c>
      <c r="X58" s="99" t="s">
        <v>706</v>
      </c>
      <c r="Y58" s="105" t="s">
        <v>359</v>
      </c>
      <c r="Z58" s="148">
        <v>1</v>
      </c>
      <c r="AA58" s="104" t="s">
        <v>722</v>
      </c>
      <c r="AB58" s="99" t="s">
        <v>690</v>
      </c>
      <c r="AC58" s="326">
        <v>106329768</v>
      </c>
      <c r="AD58" s="90">
        <v>1</v>
      </c>
      <c r="AE58" s="99" t="s">
        <v>16</v>
      </c>
      <c r="AF58" s="99" t="s">
        <v>21</v>
      </c>
      <c r="AG58" s="99" t="s">
        <v>201</v>
      </c>
      <c r="AH58" s="99" t="s">
        <v>639</v>
      </c>
      <c r="AI58" s="99" t="s">
        <v>77</v>
      </c>
      <c r="AJ58" s="99" t="s">
        <v>714</v>
      </c>
      <c r="AK58" s="99" t="s">
        <v>43</v>
      </c>
      <c r="AL58" s="148">
        <v>1</v>
      </c>
      <c r="AM58" s="99" t="str">
        <f t="shared" si="0"/>
        <v xml:space="preserve">Socializar y divulgar las Políticas de SST y Prevención de alcohol y drogas a todos los servidores públicos y partes interesadas. </v>
      </c>
      <c r="AN58" s="315">
        <f t="shared" si="1"/>
        <v>106329768</v>
      </c>
      <c r="AO58" s="52" t="s">
        <v>46</v>
      </c>
      <c r="AP58" s="144">
        <v>1</v>
      </c>
      <c r="AQ58" s="99" t="str">
        <f t="shared" si="26"/>
        <v xml:space="preserve">Socializar y divulgar las Políticas de SST y Prevención de alcohol y drogas a todos los servidores públicos y partes interesadas. </v>
      </c>
      <c r="AR58" s="326">
        <f>+AN58/4</f>
        <v>26582442</v>
      </c>
      <c r="AS58" s="104"/>
      <c r="AT58" s="319"/>
      <c r="AU58" s="54">
        <f t="shared" si="19"/>
        <v>0</v>
      </c>
      <c r="AV58" s="317">
        <f t="shared" si="27"/>
        <v>0</v>
      </c>
      <c r="AW58" s="54">
        <f t="shared" si="2"/>
        <v>0</v>
      </c>
      <c r="AX58" s="317">
        <f t="shared" si="3"/>
        <v>0</v>
      </c>
      <c r="AY58" s="54"/>
      <c r="AZ58" s="144">
        <v>0</v>
      </c>
      <c r="BA58" s="99" t="str">
        <f t="shared" si="4"/>
        <v xml:space="preserve">Socializar y divulgar las Políticas de SST y Prevención de alcohol y drogas a todos los servidores públicos y partes interesadas. </v>
      </c>
      <c r="BB58" s="320">
        <f>$AC$58/4</f>
        <v>26582442</v>
      </c>
      <c r="BC58" s="56"/>
      <c r="BD58" s="322"/>
      <c r="BE58" s="54" t="e">
        <f t="shared" si="20"/>
        <v>#DIV/0!</v>
      </c>
      <c r="BF58" s="317">
        <f t="shared" si="5"/>
        <v>0</v>
      </c>
      <c r="BG58" s="54">
        <f t="shared" si="6"/>
        <v>0</v>
      </c>
      <c r="BH58" s="317">
        <f t="shared" si="7"/>
        <v>0</v>
      </c>
      <c r="BI58" s="54"/>
      <c r="BJ58" s="144">
        <v>0</v>
      </c>
      <c r="BK58" s="99" t="str">
        <f t="shared" si="8"/>
        <v xml:space="preserve">Socializar y divulgar las Políticas de SST y Prevención de alcohol y drogas a todos los servidores públicos y partes interesadas. </v>
      </c>
      <c r="BL58" s="320">
        <f>$AC$58/4</f>
        <v>26582442</v>
      </c>
      <c r="BM58" s="104"/>
      <c r="BN58" s="319"/>
      <c r="BO58" s="54" t="e">
        <f t="shared" si="21"/>
        <v>#DIV/0!</v>
      </c>
      <c r="BP58" s="317">
        <f t="shared" si="28"/>
        <v>0</v>
      </c>
      <c r="BQ58" s="54">
        <f t="shared" si="22"/>
        <v>0</v>
      </c>
      <c r="BR58" s="317">
        <f t="shared" si="29"/>
        <v>0</v>
      </c>
      <c r="BS58" s="54"/>
      <c r="BT58" s="144">
        <v>0</v>
      </c>
      <c r="BU58" s="99" t="str">
        <f t="shared" si="9"/>
        <v xml:space="preserve">Socializar y divulgar las Políticas de SST y Prevención de alcohol y drogas a todos los servidores públicos y partes interesadas. </v>
      </c>
      <c r="BV58" s="320">
        <f>$AC$58/4</f>
        <v>26582442</v>
      </c>
      <c r="BW58" s="104"/>
      <c r="BX58" s="319"/>
      <c r="BY58" s="83" t="e">
        <f t="shared" si="23"/>
        <v>#DIV/0!</v>
      </c>
      <c r="BZ58" s="323">
        <f t="shared" si="30"/>
        <v>0</v>
      </c>
      <c r="CA58" s="83">
        <f t="shared" si="24"/>
        <v>0</v>
      </c>
      <c r="CB58" s="323">
        <f t="shared" si="31"/>
        <v>0</v>
      </c>
      <c r="CC58" s="83"/>
      <c r="CD58" s="57">
        <f t="shared" si="12"/>
        <v>0</v>
      </c>
      <c r="CE58" s="321">
        <f t="shared" si="13"/>
        <v>0</v>
      </c>
      <c r="CF58" s="57" t="str">
        <f t="shared" si="14"/>
        <v>No Prog ni Ejec</v>
      </c>
      <c r="CG58" s="321">
        <f t="shared" si="15"/>
        <v>0</v>
      </c>
      <c r="CH58" s="57" t="str">
        <f t="shared" si="25"/>
        <v>No Prog ni Ejec</v>
      </c>
      <c r="CI58" s="321">
        <f t="shared" si="32"/>
        <v>0</v>
      </c>
      <c r="CJ58" s="57" t="str">
        <f t="shared" si="16"/>
        <v>No Prog ni Ejec</v>
      </c>
      <c r="CK58" s="321">
        <f t="shared" si="17"/>
        <v>0</v>
      </c>
      <c r="CL58" s="113">
        <f t="shared" si="18"/>
        <v>0</v>
      </c>
      <c r="CT58" s="58">
        <v>4</v>
      </c>
    </row>
    <row r="59" spans="1:105" s="58" customFormat="1" ht="89.25" x14ac:dyDescent="0.2">
      <c r="A59" s="104">
        <v>11700</v>
      </c>
      <c r="B59" s="99" t="s">
        <v>14</v>
      </c>
      <c r="C59" s="81" t="s">
        <v>490</v>
      </c>
      <c r="D59" s="158"/>
      <c r="E59" s="158"/>
      <c r="F59" s="158" t="s">
        <v>1048</v>
      </c>
      <c r="G59" s="158"/>
      <c r="H59" s="158"/>
      <c r="I59" s="158" t="s">
        <v>1048</v>
      </c>
      <c r="J59" s="158"/>
      <c r="K59" s="158"/>
      <c r="L59" s="158" t="s">
        <v>1048</v>
      </c>
      <c r="M59" s="158"/>
      <c r="N59" s="158"/>
      <c r="O59" s="158"/>
      <c r="P59" s="158"/>
      <c r="Q59" s="169" t="s">
        <v>201</v>
      </c>
      <c r="R59" s="169" t="s">
        <v>201</v>
      </c>
      <c r="S59" s="104" t="s">
        <v>211</v>
      </c>
      <c r="T59" s="99" t="s">
        <v>94</v>
      </c>
      <c r="U59" s="99" t="s">
        <v>201</v>
      </c>
      <c r="V59" s="99" t="s">
        <v>201</v>
      </c>
      <c r="W59" s="104" t="s">
        <v>745</v>
      </c>
      <c r="X59" s="99" t="s">
        <v>678</v>
      </c>
      <c r="Y59" s="105" t="s">
        <v>359</v>
      </c>
      <c r="Z59" s="148">
        <v>1</v>
      </c>
      <c r="AA59" s="104" t="s">
        <v>723</v>
      </c>
      <c r="AB59" s="99" t="s">
        <v>684</v>
      </c>
      <c r="AC59" s="326"/>
      <c r="AD59" s="90">
        <v>1</v>
      </c>
      <c r="AE59" s="99" t="s">
        <v>16</v>
      </c>
      <c r="AF59" s="99" t="s">
        <v>21</v>
      </c>
      <c r="AG59" s="99" t="s">
        <v>201</v>
      </c>
      <c r="AH59" s="99" t="s">
        <v>639</v>
      </c>
      <c r="AI59" s="99" t="s">
        <v>77</v>
      </c>
      <c r="AJ59" s="99" t="s">
        <v>714</v>
      </c>
      <c r="AK59" s="99" t="s">
        <v>43</v>
      </c>
      <c r="AL59" s="148">
        <v>1</v>
      </c>
      <c r="AM59" s="99" t="str">
        <f t="shared" si="0"/>
        <v>Actualizar la matriz de requisitos legales</v>
      </c>
      <c r="AN59" s="315"/>
      <c r="AO59" s="52" t="s">
        <v>46</v>
      </c>
      <c r="AP59" s="144">
        <v>0</v>
      </c>
      <c r="AQ59" s="99" t="str">
        <f t="shared" ref="AQ59:AQ69" si="239">+AM59</f>
        <v>Actualizar la matriz de requisitos legales</v>
      </c>
      <c r="AR59" s="326"/>
      <c r="AS59" s="104"/>
      <c r="AT59" s="319"/>
      <c r="AU59" s="54" t="e">
        <f t="shared" ref="AU59:AU69" si="240">+(AS59/AP59)</f>
        <v>#DIV/0!</v>
      </c>
      <c r="AV59" s="317"/>
      <c r="AW59" s="54">
        <f t="shared" ref="AW59:AW69" si="241">+(AS59/AL59)</f>
        <v>0</v>
      </c>
      <c r="AX59" s="317"/>
      <c r="AY59" s="54"/>
      <c r="AZ59" s="144">
        <v>0</v>
      </c>
      <c r="BA59" s="99" t="str">
        <f t="shared" ref="BA59:BA69" si="242">+AM59</f>
        <v>Actualizar la matriz de requisitos legales</v>
      </c>
      <c r="BB59" s="320"/>
      <c r="BC59" s="56"/>
      <c r="BD59" s="322"/>
      <c r="BE59" s="54" t="e">
        <f t="shared" ref="BE59:BE69" si="243">+(BC59/AZ59)</f>
        <v>#DIV/0!</v>
      </c>
      <c r="BF59" s="317"/>
      <c r="BG59" s="54">
        <f t="shared" ref="BG59:BG69" si="244">+(BC59+AS59)/AL59</f>
        <v>0</v>
      </c>
      <c r="BH59" s="317"/>
      <c r="BI59" s="54"/>
      <c r="BJ59" s="144">
        <v>1</v>
      </c>
      <c r="BK59" s="99" t="str">
        <f t="shared" ref="BK59:BK69" si="245">+AM59</f>
        <v>Actualizar la matriz de requisitos legales</v>
      </c>
      <c r="BL59" s="320"/>
      <c r="BM59" s="104"/>
      <c r="BN59" s="319"/>
      <c r="BO59" s="54">
        <f t="shared" ref="BO59:BO69" si="246">+(BM59/BJ59)</f>
        <v>0</v>
      </c>
      <c r="BP59" s="317"/>
      <c r="BQ59" s="54">
        <f t="shared" ref="BQ59:BQ69" si="247">+(BC59+AS59+BM59)/AL59</f>
        <v>0</v>
      </c>
      <c r="BR59" s="317"/>
      <c r="BS59" s="54"/>
      <c r="BT59" s="144">
        <v>0</v>
      </c>
      <c r="BU59" s="99" t="str">
        <f t="shared" ref="BU59:BU69" si="248">+AM59</f>
        <v>Actualizar la matriz de requisitos legales</v>
      </c>
      <c r="BV59" s="320"/>
      <c r="BW59" s="104"/>
      <c r="BX59" s="319"/>
      <c r="BY59" s="83" t="e">
        <f t="shared" ref="BY59:BY69" si="249">+(BW59/BT59)</f>
        <v>#DIV/0!</v>
      </c>
      <c r="BZ59" s="323"/>
      <c r="CA59" s="83">
        <f t="shared" ref="CA59:CA69" si="250">+(BC59+AS59+BM59+BW59)/AL59</f>
        <v>0</v>
      </c>
      <c r="CB59" s="323"/>
      <c r="CC59" s="83"/>
      <c r="CD59" s="57" t="str">
        <f t="shared" ref="CD59:CD69" si="251">IF(AND(AP59=0,AS59=0),"No Prog ni Ejec",IF(AP59=0,CONCATENATE("No Prog, Ejec=  ",AS59),AS59/AP59))</f>
        <v>No Prog ni Ejec</v>
      </c>
      <c r="CE59" s="321"/>
      <c r="CF59" s="57" t="str">
        <f t="shared" ref="CF59:CF69" si="252">IF(AND(AZ59=0,BC59=0),"No Prog ni Ejec",IF(AZ59=0,CONCATENATE("No Prog, Ejec=  ",BC59),BC59/AZ59))</f>
        <v>No Prog ni Ejec</v>
      </c>
      <c r="CG59" s="321"/>
      <c r="CH59" s="57">
        <f t="shared" ref="CH59:CH69" si="253">IF(AND(BJ59=0,BM59=0),"No Prog ni Ejec",IF(BJ59=0,CONCATENATE("No Prog, Ejec=  ",BM59),BM59/BJ59))</f>
        <v>0</v>
      </c>
      <c r="CI59" s="321"/>
      <c r="CJ59" s="57" t="str">
        <f t="shared" ref="CJ59:CJ69" si="254">IF(AND(BT59=0,BW59=0),"No Prog ni Ejec",IF(BT59=0,CONCATENATE("No Prog, Ejec=  ",BW59),BW59/BT59))</f>
        <v>No Prog ni Ejec</v>
      </c>
      <c r="CK59" s="321"/>
      <c r="CL59" s="113">
        <f t="shared" si="18"/>
        <v>0</v>
      </c>
      <c r="CX59" s="58">
        <v>8</v>
      </c>
      <c r="DA59" s="58">
        <v>11</v>
      </c>
    </row>
    <row r="60" spans="1:105" s="58" customFormat="1" ht="89.25" x14ac:dyDescent="0.2">
      <c r="A60" s="104">
        <v>11700</v>
      </c>
      <c r="B60" s="99" t="s">
        <v>14</v>
      </c>
      <c r="C60" s="81" t="s">
        <v>490</v>
      </c>
      <c r="D60" s="158"/>
      <c r="E60" s="158"/>
      <c r="F60" s="158" t="s">
        <v>1048</v>
      </c>
      <c r="G60" s="158"/>
      <c r="H60" s="158"/>
      <c r="I60" s="158" t="s">
        <v>1048</v>
      </c>
      <c r="J60" s="158"/>
      <c r="K60" s="158"/>
      <c r="L60" s="158" t="s">
        <v>1048</v>
      </c>
      <c r="M60" s="158"/>
      <c r="N60" s="158"/>
      <c r="O60" s="158"/>
      <c r="P60" s="158"/>
      <c r="Q60" s="169" t="s">
        <v>201</v>
      </c>
      <c r="R60" s="169" t="s">
        <v>201</v>
      </c>
      <c r="S60" s="104" t="s">
        <v>211</v>
      </c>
      <c r="T60" s="99" t="s">
        <v>94</v>
      </c>
      <c r="U60" s="99" t="s">
        <v>201</v>
      </c>
      <c r="V60" s="99" t="s">
        <v>201</v>
      </c>
      <c r="W60" s="104" t="s">
        <v>746</v>
      </c>
      <c r="X60" s="99" t="s">
        <v>679</v>
      </c>
      <c r="Y60" s="105" t="s">
        <v>359</v>
      </c>
      <c r="Z60" s="148">
        <v>2</v>
      </c>
      <c r="AA60" s="104" t="s">
        <v>724</v>
      </c>
      <c r="AB60" s="99" t="s">
        <v>685</v>
      </c>
      <c r="AC60" s="326"/>
      <c r="AD60" s="90">
        <v>1</v>
      </c>
      <c r="AE60" s="99" t="s">
        <v>16</v>
      </c>
      <c r="AF60" s="99" t="s">
        <v>21</v>
      </c>
      <c r="AG60" s="99" t="s">
        <v>201</v>
      </c>
      <c r="AH60" s="99" t="s">
        <v>639</v>
      </c>
      <c r="AI60" s="99" t="s">
        <v>77</v>
      </c>
      <c r="AJ60" s="99" t="s">
        <v>714</v>
      </c>
      <c r="AK60" s="99" t="s">
        <v>43</v>
      </c>
      <c r="AL60" s="148">
        <v>2</v>
      </c>
      <c r="AM60" s="99" t="str">
        <f t="shared" si="0"/>
        <v>Realizar verificación y actualización de los documentos del SG-SST según requerimientos del decreto 1072 de 2015 y Resolución 1111 de 2017.</v>
      </c>
      <c r="AN60" s="315"/>
      <c r="AO60" s="52" t="s">
        <v>46</v>
      </c>
      <c r="AP60" s="144">
        <v>1</v>
      </c>
      <c r="AQ60" s="99" t="str">
        <f t="shared" si="239"/>
        <v>Realizar verificación y actualización de los documentos del SG-SST según requerimientos del decreto 1072 de 2015 y Resolución 1111 de 2017.</v>
      </c>
      <c r="AR60" s="326"/>
      <c r="AS60" s="104"/>
      <c r="AT60" s="319"/>
      <c r="AU60" s="54">
        <f t="shared" si="240"/>
        <v>0</v>
      </c>
      <c r="AV60" s="317"/>
      <c r="AW60" s="54">
        <f t="shared" si="241"/>
        <v>0</v>
      </c>
      <c r="AX60" s="317"/>
      <c r="AY60" s="54"/>
      <c r="AZ60" s="144">
        <v>0</v>
      </c>
      <c r="BA60" s="99" t="str">
        <f t="shared" si="242"/>
        <v>Realizar verificación y actualización de los documentos del SG-SST según requerimientos del decreto 1072 de 2015 y Resolución 1111 de 2017.</v>
      </c>
      <c r="BB60" s="320"/>
      <c r="BC60" s="56"/>
      <c r="BD60" s="322"/>
      <c r="BE60" s="54" t="e">
        <f t="shared" si="243"/>
        <v>#DIV/0!</v>
      </c>
      <c r="BF60" s="317"/>
      <c r="BG60" s="54">
        <f t="shared" si="244"/>
        <v>0</v>
      </c>
      <c r="BH60" s="317"/>
      <c r="BI60" s="54"/>
      <c r="BJ60" s="144">
        <v>0</v>
      </c>
      <c r="BK60" s="99" t="str">
        <f t="shared" si="245"/>
        <v>Realizar verificación y actualización de los documentos del SG-SST según requerimientos del decreto 1072 de 2015 y Resolución 1111 de 2017.</v>
      </c>
      <c r="BL60" s="320"/>
      <c r="BM60" s="104"/>
      <c r="BN60" s="319"/>
      <c r="BO60" s="54" t="e">
        <f t="shared" si="246"/>
        <v>#DIV/0!</v>
      </c>
      <c r="BP60" s="317"/>
      <c r="BQ60" s="54">
        <f t="shared" si="247"/>
        <v>0</v>
      </c>
      <c r="BR60" s="317"/>
      <c r="BS60" s="54"/>
      <c r="BT60" s="144">
        <v>1</v>
      </c>
      <c r="BU60" s="99" t="str">
        <f t="shared" si="248"/>
        <v>Realizar verificación y actualización de los documentos del SG-SST según requerimientos del decreto 1072 de 2015 y Resolución 1111 de 2017.</v>
      </c>
      <c r="BV60" s="320"/>
      <c r="BW60" s="104"/>
      <c r="BX60" s="319"/>
      <c r="BY60" s="83">
        <f t="shared" si="249"/>
        <v>0</v>
      </c>
      <c r="BZ60" s="323"/>
      <c r="CA60" s="83">
        <f t="shared" si="250"/>
        <v>0</v>
      </c>
      <c r="CB60" s="323"/>
      <c r="CC60" s="83"/>
      <c r="CD60" s="57">
        <f t="shared" si="251"/>
        <v>0</v>
      </c>
      <c r="CE60" s="321"/>
      <c r="CF60" s="57" t="str">
        <f t="shared" si="252"/>
        <v>No Prog ni Ejec</v>
      </c>
      <c r="CG60" s="321"/>
      <c r="CH60" s="57" t="str">
        <f t="shared" si="253"/>
        <v>No Prog ni Ejec</v>
      </c>
      <c r="CI60" s="321"/>
      <c r="CJ60" s="57">
        <f t="shared" si="254"/>
        <v>0</v>
      </c>
      <c r="CK60" s="321"/>
      <c r="CL60" s="113">
        <f t="shared" si="18"/>
        <v>0</v>
      </c>
      <c r="CX60" s="58">
        <v>8</v>
      </c>
      <c r="DA60" s="58">
        <v>11</v>
      </c>
    </row>
    <row r="61" spans="1:105" s="58" customFormat="1" ht="89.25" x14ac:dyDescent="0.2">
      <c r="A61" s="104">
        <v>11700</v>
      </c>
      <c r="B61" s="99" t="s">
        <v>14</v>
      </c>
      <c r="C61" s="81" t="s">
        <v>490</v>
      </c>
      <c r="D61" s="158"/>
      <c r="E61" s="158"/>
      <c r="F61" s="158" t="s">
        <v>1048</v>
      </c>
      <c r="G61" s="158"/>
      <c r="H61" s="158"/>
      <c r="I61" s="158" t="s">
        <v>1048</v>
      </c>
      <c r="J61" s="158"/>
      <c r="K61" s="158"/>
      <c r="L61" s="158" t="s">
        <v>1048</v>
      </c>
      <c r="M61" s="158"/>
      <c r="N61" s="158"/>
      <c r="O61" s="158"/>
      <c r="P61" s="158"/>
      <c r="Q61" s="169" t="s">
        <v>201</v>
      </c>
      <c r="R61" s="169" t="s">
        <v>201</v>
      </c>
      <c r="S61" s="104" t="s">
        <v>211</v>
      </c>
      <c r="T61" s="99" t="s">
        <v>94</v>
      </c>
      <c r="U61" s="99" t="s">
        <v>201</v>
      </c>
      <c r="V61" s="99" t="s">
        <v>201</v>
      </c>
      <c r="W61" s="104" t="s">
        <v>747</v>
      </c>
      <c r="X61" s="99" t="s">
        <v>693</v>
      </c>
      <c r="Y61" s="105" t="s">
        <v>359</v>
      </c>
      <c r="Z61" s="148">
        <v>1</v>
      </c>
      <c r="AA61" s="104" t="s">
        <v>725</v>
      </c>
      <c r="AB61" s="99" t="s">
        <v>691</v>
      </c>
      <c r="AC61" s="326"/>
      <c r="AD61" s="90">
        <v>1</v>
      </c>
      <c r="AE61" s="99" t="s">
        <v>16</v>
      </c>
      <c r="AF61" s="99" t="s">
        <v>21</v>
      </c>
      <c r="AG61" s="99" t="s">
        <v>201</v>
      </c>
      <c r="AH61" s="99" t="s">
        <v>639</v>
      </c>
      <c r="AI61" s="99" t="s">
        <v>77</v>
      </c>
      <c r="AJ61" s="99" t="s">
        <v>714</v>
      </c>
      <c r="AK61" s="99" t="s">
        <v>43</v>
      </c>
      <c r="AL61" s="148">
        <v>1</v>
      </c>
      <c r="AM61" s="99" t="str">
        <f t="shared" si="0"/>
        <v>Elaborar  programa de medicina preventiva y definir las actividades de intervención de la ATEL.</v>
      </c>
      <c r="AN61" s="315"/>
      <c r="AO61" s="52" t="s">
        <v>46</v>
      </c>
      <c r="AP61" s="144">
        <v>1</v>
      </c>
      <c r="AQ61" s="99" t="str">
        <f t="shared" si="239"/>
        <v>Elaborar  programa de medicina preventiva y definir las actividades de intervención de la ATEL.</v>
      </c>
      <c r="AR61" s="326"/>
      <c r="AS61" s="104"/>
      <c r="AT61" s="319"/>
      <c r="AU61" s="54">
        <f t="shared" si="240"/>
        <v>0</v>
      </c>
      <c r="AV61" s="317"/>
      <c r="AW61" s="54">
        <f t="shared" si="241"/>
        <v>0</v>
      </c>
      <c r="AX61" s="317"/>
      <c r="AY61" s="54"/>
      <c r="AZ61" s="144">
        <v>0</v>
      </c>
      <c r="BA61" s="99" t="str">
        <f t="shared" si="242"/>
        <v>Elaborar  programa de medicina preventiva y definir las actividades de intervención de la ATEL.</v>
      </c>
      <c r="BB61" s="320"/>
      <c r="BC61" s="56"/>
      <c r="BD61" s="322"/>
      <c r="BE61" s="54" t="e">
        <f t="shared" si="243"/>
        <v>#DIV/0!</v>
      </c>
      <c r="BF61" s="317"/>
      <c r="BG61" s="54">
        <f t="shared" si="244"/>
        <v>0</v>
      </c>
      <c r="BH61" s="317"/>
      <c r="BI61" s="54"/>
      <c r="BJ61" s="144">
        <v>0</v>
      </c>
      <c r="BK61" s="99" t="str">
        <f t="shared" si="245"/>
        <v>Elaborar  programa de medicina preventiva y definir las actividades de intervención de la ATEL.</v>
      </c>
      <c r="BL61" s="320"/>
      <c r="BM61" s="104"/>
      <c r="BN61" s="319"/>
      <c r="BO61" s="54" t="e">
        <f t="shared" si="246"/>
        <v>#DIV/0!</v>
      </c>
      <c r="BP61" s="317"/>
      <c r="BQ61" s="54">
        <f t="shared" si="247"/>
        <v>0</v>
      </c>
      <c r="BR61" s="317"/>
      <c r="BS61" s="54"/>
      <c r="BT61" s="144">
        <v>0</v>
      </c>
      <c r="BU61" s="99" t="str">
        <f t="shared" si="248"/>
        <v>Elaborar  programa de medicina preventiva y definir las actividades de intervención de la ATEL.</v>
      </c>
      <c r="BV61" s="320"/>
      <c r="BW61" s="104"/>
      <c r="BX61" s="319"/>
      <c r="BY61" s="83" t="e">
        <f t="shared" si="249"/>
        <v>#DIV/0!</v>
      </c>
      <c r="BZ61" s="323"/>
      <c r="CA61" s="83">
        <f t="shared" si="250"/>
        <v>0</v>
      </c>
      <c r="CB61" s="323"/>
      <c r="CC61" s="83"/>
      <c r="CD61" s="57">
        <f t="shared" si="251"/>
        <v>0</v>
      </c>
      <c r="CE61" s="321"/>
      <c r="CF61" s="57" t="str">
        <f t="shared" si="252"/>
        <v>No Prog ni Ejec</v>
      </c>
      <c r="CG61" s="321"/>
      <c r="CH61" s="57" t="str">
        <f t="shared" si="253"/>
        <v>No Prog ni Ejec</v>
      </c>
      <c r="CI61" s="321"/>
      <c r="CJ61" s="57" t="str">
        <f t="shared" si="254"/>
        <v>No Prog ni Ejec</v>
      </c>
      <c r="CK61" s="321"/>
      <c r="CL61" s="113">
        <f t="shared" si="18"/>
        <v>0</v>
      </c>
      <c r="CX61" s="58">
        <v>8</v>
      </c>
      <c r="DA61" s="58">
        <v>11</v>
      </c>
    </row>
    <row r="62" spans="1:105" s="58" customFormat="1" ht="89.25" x14ac:dyDescent="0.2">
      <c r="A62" s="104">
        <v>11700</v>
      </c>
      <c r="B62" s="99" t="s">
        <v>14</v>
      </c>
      <c r="C62" s="81" t="s">
        <v>490</v>
      </c>
      <c r="D62" s="158"/>
      <c r="E62" s="158"/>
      <c r="F62" s="158" t="s">
        <v>1048</v>
      </c>
      <c r="G62" s="158"/>
      <c r="H62" s="158"/>
      <c r="I62" s="158" t="s">
        <v>1048</v>
      </c>
      <c r="J62" s="158"/>
      <c r="K62" s="158"/>
      <c r="L62" s="158" t="s">
        <v>1048</v>
      </c>
      <c r="M62" s="158"/>
      <c r="N62" s="158"/>
      <c r="O62" s="158"/>
      <c r="P62" s="158"/>
      <c r="Q62" s="169" t="s">
        <v>201</v>
      </c>
      <c r="R62" s="169" t="s">
        <v>201</v>
      </c>
      <c r="S62" s="104" t="s">
        <v>211</v>
      </c>
      <c r="T62" s="99" t="s">
        <v>94</v>
      </c>
      <c r="U62" s="99" t="s">
        <v>201</v>
      </c>
      <c r="V62" s="99" t="s">
        <v>201</v>
      </c>
      <c r="W62" s="104" t="s">
        <v>748</v>
      </c>
      <c r="X62" s="99" t="s">
        <v>694</v>
      </c>
      <c r="Y62" s="105" t="s">
        <v>359</v>
      </c>
      <c r="Z62" s="148">
        <v>1</v>
      </c>
      <c r="AA62" s="104" t="s">
        <v>726</v>
      </c>
      <c r="AB62" s="99" t="s">
        <v>692</v>
      </c>
      <c r="AC62" s="326"/>
      <c r="AD62" s="90">
        <v>1</v>
      </c>
      <c r="AE62" s="99" t="s">
        <v>16</v>
      </c>
      <c r="AF62" s="99" t="s">
        <v>21</v>
      </c>
      <c r="AG62" s="99" t="s">
        <v>201</v>
      </c>
      <c r="AH62" s="99" t="s">
        <v>639</v>
      </c>
      <c r="AI62" s="99" t="s">
        <v>77</v>
      </c>
      <c r="AJ62" s="99" t="s">
        <v>714</v>
      </c>
      <c r="AK62" s="99" t="s">
        <v>43</v>
      </c>
      <c r="AL62" s="148">
        <v>1</v>
      </c>
      <c r="AM62" s="99" t="str">
        <f t="shared" si="0"/>
        <v xml:space="preserve">Elaborar programa de orden y aseso  y definir las actividades de intervención </v>
      </c>
      <c r="AN62" s="315"/>
      <c r="AO62" s="52" t="s">
        <v>46</v>
      </c>
      <c r="AP62" s="144">
        <v>1</v>
      </c>
      <c r="AQ62" s="99" t="str">
        <f t="shared" si="239"/>
        <v xml:space="preserve">Elaborar programa de orden y aseso  y definir las actividades de intervención </v>
      </c>
      <c r="AR62" s="326"/>
      <c r="AS62" s="104"/>
      <c r="AT62" s="319"/>
      <c r="AU62" s="54">
        <f t="shared" si="240"/>
        <v>0</v>
      </c>
      <c r="AV62" s="317"/>
      <c r="AW62" s="54">
        <f t="shared" si="241"/>
        <v>0</v>
      </c>
      <c r="AX62" s="317"/>
      <c r="AY62" s="54"/>
      <c r="AZ62" s="144">
        <v>0</v>
      </c>
      <c r="BA62" s="99" t="str">
        <f t="shared" si="242"/>
        <v xml:space="preserve">Elaborar programa de orden y aseso  y definir las actividades de intervención </v>
      </c>
      <c r="BB62" s="320"/>
      <c r="BC62" s="56"/>
      <c r="BD62" s="322"/>
      <c r="BE62" s="54" t="e">
        <f t="shared" si="243"/>
        <v>#DIV/0!</v>
      </c>
      <c r="BF62" s="317"/>
      <c r="BG62" s="54">
        <f t="shared" si="244"/>
        <v>0</v>
      </c>
      <c r="BH62" s="317"/>
      <c r="BI62" s="54"/>
      <c r="BJ62" s="144">
        <v>0</v>
      </c>
      <c r="BK62" s="99" t="str">
        <f t="shared" si="245"/>
        <v xml:space="preserve">Elaborar programa de orden y aseso  y definir las actividades de intervención </v>
      </c>
      <c r="BL62" s="320"/>
      <c r="BM62" s="104"/>
      <c r="BN62" s="319"/>
      <c r="BO62" s="54" t="e">
        <f t="shared" si="246"/>
        <v>#DIV/0!</v>
      </c>
      <c r="BP62" s="317"/>
      <c r="BQ62" s="54">
        <f t="shared" si="247"/>
        <v>0</v>
      </c>
      <c r="BR62" s="317"/>
      <c r="BS62" s="54"/>
      <c r="BT62" s="144">
        <v>0</v>
      </c>
      <c r="BU62" s="99" t="str">
        <f t="shared" si="248"/>
        <v xml:space="preserve">Elaborar programa de orden y aseso  y definir las actividades de intervención </v>
      </c>
      <c r="BV62" s="320"/>
      <c r="BW62" s="104"/>
      <c r="BX62" s="319"/>
      <c r="BY62" s="83" t="e">
        <f t="shared" si="249"/>
        <v>#DIV/0!</v>
      </c>
      <c r="BZ62" s="323"/>
      <c r="CA62" s="83">
        <f t="shared" si="250"/>
        <v>0</v>
      </c>
      <c r="CB62" s="323"/>
      <c r="CC62" s="83"/>
      <c r="CD62" s="57">
        <f t="shared" si="251"/>
        <v>0</v>
      </c>
      <c r="CE62" s="321"/>
      <c r="CF62" s="57" t="str">
        <f t="shared" si="252"/>
        <v>No Prog ni Ejec</v>
      </c>
      <c r="CG62" s="321"/>
      <c r="CH62" s="57" t="str">
        <f t="shared" si="253"/>
        <v>No Prog ni Ejec</v>
      </c>
      <c r="CI62" s="321"/>
      <c r="CJ62" s="57" t="str">
        <f t="shared" si="254"/>
        <v>No Prog ni Ejec</v>
      </c>
      <c r="CK62" s="321"/>
      <c r="CL62" s="113">
        <f t="shared" si="18"/>
        <v>0</v>
      </c>
      <c r="CX62" s="58">
        <v>8</v>
      </c>
      <c r="DA62" s="58">
        <v>11</v>
      </c>
    </row>
    <row r="63" spans="1:105" s="58" customFormat="1" ht="89.25" x14ac:dyDescent="0.2">
      <c r="A63" s="104">
        <v>11700</v>
      </c>
      <c r="B63" s="99" t="s">
        <v>14</v>
      </c>
      <c r="C63" s="81" t="s">
        <v>490</v>
      </c>
      <c r="D63" s="158"/>
      <c r="E63" s="158"/>
      <c r="F63" s="158" t="s">
        <v>1048</v>
      </c>
      <c r="G63" s="158"/>
      <c r="H63" s="158"/>
      <c r="I63" s="158" t="s">
        <v>1048</v>
      </c>
      <c r="J63" s="158"/>
      <c r="K63" s="158"/>
      <c r="L63" s="158" t="s">
        <v>1048</v>
      </c>
      <c r="M63" s="158"/>
      <c r="N63" s="158"/>
      <c r="O63" s="158"/>
      <c r="P63" s="158"/>
      <c r="Q63" s="169" t="s">
        <v>201</v>
      </c>
      <c r="R63" s="169" t="s">
        <v>201</v>
      </c>
      <c r="S63" s="104" t="s">
        <v>211</v>
      </c>
      <c r="T63" s="99" t="s">
        <v>94</v>
      </c>
      <c r="U63" s="99" t="s">
        <v>201</v>
      </c>
      <c r="V63" s="99" t="s">
        <v>201</v>
      </c>
      <c r="W63" s="104" t="s">
        <v>749</v>
      </c>
      <c r="X63" s="99" t="s">
        <v>701</v>
      </c>
      <c r="Y63" s="105" t="s">
        <v>359</v>
      </c>
      <c r="Z63" s="148">
        <v>1</v>
      </c>
      <c r="AA63" s="104" t="s">
        <v>727</v>
      </c>
      <c r="AB63" s="99" t="s">
        <v>695</v>
      </c>
      <c r="AC63" s="326"/>
      <c r="AD63" s="90">
        <v>1</v>
      </c>
      <c r="AE63" s="99" t="s">
        <v>16</v>
      </c>
      <c r="AF63" s="99" t="s">
        <v>21</v>
      </c>
      <c r="AG63" s="99" t="s">
        <v>201</v>
      </c>
      <c r="AH63" s="99" t="s">
        <v>639</v>
      </c>
      <c r="AI63" s="99" t="s">
        <v>77</v>
      </c>
      <c r="AJ63" s="99" t="s">
        <v>714</v>
      </c>
      <c r="AK63" s="99" t="s">
        <v>43</v>
      </c>
      <c r="AL63" s="148">
        <v>1</v>
      </c>
      <c r="AM63" s="99" t="str">
        <f t="shared" si="0"/>
        <v>Elaborar el programa de vigilancia epidemiológicos  de riesgo Psicosocial y Biomecánico y definir las actividades de  intervención.</v>
      </c>
      <c r="AN63" s="315"/>
      <c r="AO63" s="52" t="s">
        <v>46</v>
      </c>
      <c r="AP63" s="144">
        <v>0</v>
      </c>
      <c r="AQ63" s="99" t="str">
        <f t="shared" si="239"/>
        <v>Elaborar el programa de vigilancia epidemiológicos  de riesgo Psicosocial y Biomecánico y definir las actividades de  intervención.</v>
      </c>
      <c r="AR63" s="326"/>
      <c r="AS63" s="104"/>
      <c r="AT63" s="319"/>
      <c r="AU63" s="54" t="e">
        <f t="shared" si="240"/>
        <v>#DIV/0!</v>
      </c>
      <c r="AV63" s="317"/>
      <c r="AW63" s="54">
        <f t="shared" si="241"/>
        <v>0</v>
      </c>
      <c r="AX63" s="317"/>
      <c r="AY63" s="54"/>
      <c r="AZ63" s="144">
        <v>0</v>
      </c>
      <c r="BA63" s="99" t="str">
        <f t="shared" si="242"/>
        <v>Elaborar el programa de vigilancia epidemiológicos  de riesgo Psicosocial y Biomecánico y definir las actividades de  intervención.</v>
      </c>
      <c r="BB63" s="320"/>
      <c r="BC63" s="56"/>
      <c r="BD63" s="322"/>
      <c r="BE63" s="54" t="e">
        <f t="shared" si="243"/>
        <v>#DIV/0!</v>
      </c>
      <c r="BF63" s="317"/>
      <c r="BG63" s="54">
        <f t="shared" si="244"/>
        <v>0</v>
      </c>
      <c r="BH63" s="317"/>
      <c r="BI63" s="54"/>
      <c r="BJ63" s="144">
        <v>1</v>
      </c>
      <c r="BK63" s="99" t="str">
        <f t="shared" si="245"/>
        <v>Elaborar el programa de vigilancia epidemiológicos  de riesgo Psicosocial y Biomecánico y definir las actividades de  intervención.</v>
      </c>
      <c r="BL63" s="320"/>
      <c r="BM63" s="104"/>
      <c r="BN63" s="319"/>
      <c r="BO63" s="54">
        <f t="shared" si="246"/>
        <v>0</v>
      </c>
      <c r="BP63" s="317"/>
      <c r="BQ63" s="54">
        <f t="shared" si="247"/>
        <v>0</v>
      </c>
      <c r="BR63" s="317"/>
      <c r="BS63" s="54"/>
      <c r="BT63" s="144">
        <v>0</v>
      </c>
      <c r="BU63" s="99" t="str">
        <f t="shared" si="248"/>
        <v>Elaborar el programa de vigilancia epidemiológicos  de riesgo Psicosocial y Biomecánico y definir las actividades de  intervención.</v>
      </c>
      <c r="BV63" s="320"/>
      <c r="BW63" s="104"/>
      <c r="BX63" s="319"/>
      <c r="BY63" s="83" t="e">
        <f t="shared" si="249"/>
        <v>#DIV/0!</v>
      </c>
      <c r="BZ63" s="323"/>
      <c r="CA63" s="83">
        <f t="shared" si="250"/>
        <v>0</v>
      </c>
      <c r="CB63" s="323"/>
      <c r="CC63" s="83"/>
      <c r="CD63" s="57" t="str">
        <f t="shared" si="251"/>
        <v>No Prog ni Ejec</v>
      </c>
      <c r="CE63" s="321"/>
      <c r="CF63" s="57" t="str">
        <f t="shared" si="252"/>
        <v>No Prog ni Ejec</v>
      </c>
      <c r="CG63" s="321"/>
      <c r="CH63" s="57">
        <f t="shared" si="253"/>
        <v>0</v>
      </c>
      <c r="CI63" s="321"/>
      <c r="CJ63" s="57" t="str">
        <f t="shared" si="254"/>
        <v>No Prog ni Ejec</v>
      </c>
      <c r="CK63" s="321"/>
      <c r="CL63" s="113">
        <f t="shared" si="18"/>
        <v>0</v>
      </c>
      <c r="CX63" s="58">
        <v>8</v>
      </c>
      <c r="DA63" s="58">
        <v>11</v>
      </c>
    </row>
    <row r="64" spans="1:105" s="58" customFormat="1" ht="89.25" x14ac:dyDescent="0.2">
      <c r="A64" s="104">
        <v>11700</v>
      </c>
      <c r="B64" s="99" t="s">
        <v>14</v>
      </c>
      <c r="C64" s="81" t="s">
        <v>490</v>
      </c>
      <c r="D64" s="158"/>
      <c r="E64" s="158"/>
      <c r="F64" s="158" t="s">
        <v>1048</v>
      </c>
      <c r="G64" s="158"/>
      <c r="H64" s="158"/>
      <c r="I64" s="158" t="s">
        <v>1048</v>
      </c>
      <c r="J64" s="158"/>
      <c r="K64" s="158"/>
      <c r="L64" s="158" t="s">
        <v>1048</v>
      </c>
      <c r="M64" s="158"/>
      <c r="N64" s="158"/>
      <c r="O64" s="158"/>
      <c r="P64" s="158"/>
      <c r="Q64" s="169" t="s">
        <v>201</v>
      </c>
      <c r="R64" s="169" t="s">
        <v>201</v>
      </c>
      <c r="S64" s="104" t="s">
        <v>211</v>
      </c>
      <c r="T64" s="99" t="s">
        <v>94</v>
      </c>
      <c r="U64" s="99" t="s">
        <v>201</v>
      </c>
      <c r="V64" s="99" t="s">
        <v>201</v>
      </c>
      <c r="W64" s="104" t="s">
        <v>750</v>
      </c>
      <c r="X64" s="99" t="s">
        <v>702</v>
      </c>
      <c r="Y64" s="105" t="s">
        <v>359</v>
      </c>
      <c r="Z64" s="148">
        <v>1</v>
      </c>
      <c r="AA64" s="104" t="s">
        <v>728</v>
      </c>
      <c r="AB64" s="99" t="s">
        <v>696</v>
      </c>
      <c r="AC64" s="326"/>
      <c r="AD64" s="90">
        <v>1</v>
      </c>
      <c r="AE64" s="99" t="s">
        <v>16</v>
      </c>
      <c r="AF64" s="99" t="s">
        <v>21</v>
      </c>
      <c r="AG64" s="99" t="s">
        <v>201</v>
      </c>
      <c r="AH64" s="99" t="s">
        <v>639</v>
      </c>
      <c r="AI64" s="99" t="s">
        <v>77</v>
      </c>
      <c r="AJ64" s="99" t="s">
        <v>714</v>
      </c>
      <c r="AK64" s="99" t="s">
        <v>43</v>
      </c>
      <c r="AL64" s="148">
        <v>1</v>
      </c>
      <c r="AM64" s="99" t="str">
        <f t="shared" si="0"/>
        <v>Elaborar el programa de manejo de sustancias químicas (Sistema Globalmente armonizado)</v>
      </c>
      <c r="AN64" s="315"/>
      <c r="AO64" s="52" t="s">
        <v>46</v>
      </c>
      <c r="AP64" s="144">
        <v>0</v>
      </c>
      <c r="AQ64" s="99" t="str">
        <f t="shared" si="239"/>
        <v>Elaborar el programa de manejo de sustancias químicas (Sistema Globalmente armonizado)</v>
      </c>
      <c r="AR64" s="326"/>
      <c r="AS64" s="104"/>
      <c r="AT64" s="319"/>
      <c r="AU64" s="54" t="e">
        <f t="shared" si="240"/>
        <v>#DIV/0!</v>
      </c>
      <c r="AV64" s="317"/>
      <c r="AW64" s="54">
        <f t="shared" si="241"/>
        <v>0</v>
      </c>
      <c r="AX64" s="317"/>
      <c r="AY64" s="54"/>
      <c r="AZ64" s="144">
        <v>1</v>
      </c>
      <c r="BA64" s="99" t="str">
        <f t="shared" si="242"/>
        <v>Elaborar el programa de manejo de sustancias químicas (Sistema Globalmente armonizado)</v>
      </c>
      <c r="BB64" s="320"/>
      <c r="BC64" s="56"/>
      <c r="BD64" s="322"/>
      <c r="BE64" s="54">
        <f t="shared" si="243"/>
        <v>0</v>
      </c>
      <c r="BF64" s="317"/>
      <c r="BG64" s="54">
        <f t="shared" si="244"/>
        <v>0</v>
      </c>
      <c r="BH64" s="317"/>
      <c r="BI64" s="54"/>
      <c r="BJ64" s="144">
        <v>0</v>
      </c>
      <c r="BK64" s="99" t="str">
        <f t="shared" si="245"/>
        <v>Elaborar el programa de manejo de sustancias químicas (Sistema Globalmente armonizado)</v>
      </c>
      <c r="BL64" s="320"/>
      <c r="BM64" s="104"/>
      <c r="BN64" s="319"/>
      <c r="BO64" s="54" t="e">
        <f t="shared" si="246"/>
        <v>#DIV/0!</v>
      </c>
      <c r="BP64" s="317"/>
      <c r="BQ64" s="54">
        <f t="shared" si="247"/>
        <v>0</v>
      </c>
      <c r="BR64" s="317"/>
      <c r="BS64" s="54"/>
      <c r="BT64" s="144">
        <v>0</v>
      </c>
      <c r="BU64" s="99" t="str">
        <f t="shared" si="248"/>
        <v>Elaborar el programa de manejo de sustancias químicas (Sistema Globalmente armonizado)</v>
      </c>
      <c r="BV64" s="320"/>
      <c r="BW64" s="104"/>
      <c r="BX64" s="319"/>
      <c r="BY64" s="83" t="e">
        <f t="shared" si="249"/>
        <v>#DIV/0!</v>
      </c>
      <c r="BZ64" s="323"/>
      <c r="CA64" s="83">
        <f t="shared" si="250"/>
        <v>0</v>
      </c>
      <c r="CB64" s="323"/>
      <c r="CC64" s="83"/>
      <c r="CD64" s="57" t="str">
        <f t="shared" si="251"/>
        <v>No Prog ni Ejec</v>
      </c>
      <c r="CE64" s="321"/>
      <c r="CF64" s="57">
        <f t="shared" si="252"/>
        <v>0</v>
      </c>
      <c r="CG64" s="321"/>
      <c r="CH64" s="57" t="str">
        <f t="shared" si="253"/>
        <v>No Prog ni Ejec</v>
      </c>
      <c r="CI64" s="321"/>
      <c r="CJ64" s="57" t="str">
        <f t="shared" si="254"/>
        <v>No Prog ni Ejec</v>
      </c>
      <c r="CK64" s="321"/>
      <c r="CL64" s="113">
        <f t="shared" si="18"/>
        <v>0</v>
      </c>
      <c r="CX64" s="58">
        <v>8</v>
      </c>
      <c r="DA64" s="58">
        <v>11</v>
      </c>
    </row>
    <row r="65" spans="1:105" s="58" customFormat="1" ht="127.5" x14ac:dyDescent="0.2">
      <c r="A65" s="104">
        <v>11700</v>
      </c>
      <c r="B65" s="99" t="s">
        <v>14</v>
      </c>
      <c r="C65" s="81" t="s">
        <v>683</v>
      </c>
      <c r="D65" s="158"/>
      <c r="E65" s="158"/>
      <c r="F65" s="158" t="s">
        <v>1048</v>
      </c>
      <c r="G65" s="158" t="s">
        <v>1048</v>
      </c>
      <c r="H65" s="158"/>
      <c r="I65" s="158" t="s">
        <v>1048</v>
      </c>
      <c r="J65" s="158"/>
      <c r="K65" s="158"/>
      <c r="L65" s="158" t="s">
        <v>1048</v>
      </c>
      <c r="M65" s="158"/>
      <c r="N65" s="158"/>
      <c r="O65" s="158"/>
      <c r="P65" s="158"/>
      <c r="Q65" s="169" t="s">
        <v>201</v>
      </c>
      <c r="R65" s="169" t="s">
        <v>201</v>
      </c>
      <c r="S65" s="104" t="s">
        <v>211</v>
      </c>
      <c r="T65" s="99" t="s">
        <v>94</v>
      </c>
      <c r="U65" s="99" t="s">
        <v>201</v>
      </c>
      <c r="V65" s="99" t="s">
        <v>201</v>
      </c>
      <c r="W65" s="104" t="s">
        <v>751</v>
      </c>
      <c r="X65" s="99" t="s">
        <v>707</v>
      </c>
      <c r="Y65" s="105" t="s">
        <v>359</v>
      </c>
      <c r="Z65" s="148">
        <v>1</v>
      </c>
      <c r="AA65" s="104" t="s">
        <v>729</v>
      </c>
      <c r="AB65" s="99" t="s">
        <v>697</v>
      </c>
      <c r="AC65" s="326"/>
      <c r="AD65" s="90">
        <v>1</v>
      </c>
      <c r="AE65" s="99" t="s">
        <v>16</v>
      </c>
      <c r="AF65" s="99" t="s">
        <v>21</v>
      </c>
      <c r="AG65" s="99" t="s">
        <v>201</v>
      </c>
      <c r="AH65" s="99" t="s">
        <v>639</v>
      </c>
      <c r="AI65" s="99" t="s">
        <v>77</v>
      </c>
      <c r="AJ65" s="99" t="s">
        <v>714</v>
      </c>
      <c r="AK65" s="99" t="s">
        <v>43</v>
      </c>
      <c r="AL65" s="148">
        <v>1</v>
      </c>
      <c r="AM65" s="99" t="str">
        <f t="shared" si="0"/>
        <v>Socializar y divulgar los roles y responsabilidades a todos los servidores públicos y partes interesadas</v>
      </c>
      <c r="AN65" s="315"/>
      <c r="AO65" s="52" t="s">
        <v>46</v>
      </c>
      <c r="AP65" s="144">
        <v>1</v>
      </c>
      <c r="AQ65" s="99" t="str">
        <f t="shared" si="239"/>
        <v>Socializar y divulgar los roles y responsabilidades a todos los servidores públicos y partes interesadas</v>
      </c>
      <c r="AR65" s="326"/>
      <c r="AS65" s="104"/>
      <c r="AT65" s="319"/>
      <c r="AU65" s="54">
        <f t="shared" si="240"/>
        <v>0</v>
      </c>
      <c r="AV65" s="317"/>
      <c r="AW65" s="54">
        <f t="shared" si="241"/>
        <v>0</v>
      </c>
      <c r="AX65" s="317"/>
      <c r="AY65" s="54"/>
      <c r="AZ65" s="144">
        <v>0</v>
      </c>
      <c r="BA65" s="99" t="str">
        <f t="shared" si="242"/>
        <v>Socializar y divulgar los roles y responsabilidades a todos los servidores públicos y partes interesadas</v>
      </c>
      <c r="BB65" s="320"/>
      <c r="BC65" s="56"/>
      <c r="BD65" s="322"/>
      <c r="BE65" s="54" t="e">
        <f t="shared" si="243"/>
        <v>#DIV/0!</v>
      </c>
      <c r="BF65" s="317"/>
      <c r="BG65" s="54">
        <f t="shared" si="244"/>
        <v>0</v>
      </c>
      <c r="BH65" s="317"/>
      <c r="BI65" s="54"/>
      <c r="BJ65" s="144">
        <v>0</v>
      </c>
      <c r="BK65" s="99" t="str">
        <f t="shared" si="245"/>
        <v>Socializar y divulgar los roles y responsabilidades a todos los servidores públicos y partes interesadas</v>
      </c>
      <c r="BL65" s="320"/>
      <c r="BM65" s="104"/>
      <c r="BN65" s="319"/>
      <c r="BO65" s="54" t="e">
        <f t="shared" si="246"/>
        <v>#DIV/0!</v>
      </c>
      <c r="BP65" s="317"/>
      <c r="BQ65" s="54">
        <f t="shared" si="247"/>
        <v>0</v>
      </c>
      <c r="BR65" s="317"/>
      <c r="BS65" s="54"/>
      <c r="BT65" s="144">
        <v>0</v>
      </c>
      <c r="BU65" s="99" t="str">
        <f t="shared" si="248"/>
        <v>Socializar y divulgar los roles y responsabilidades a todos los servidores públicos y partes interesadas</v>
      </c>
      <c r="BV65" s="320"/>
      <c r="BW65" s="104"/>
      <c r="BX65" s="319"/>
      <c r="BY65" s="83" t="e">
        <f t="shared" si="249"/>
        <v>#DIV/0!</v>
      </c>
      <c r="BZ65" s="323"/>
      <c r="CA65" s="83">
        <f t="shared" si="250"/>
        <v>0</v>
      </c>
      <c r="CB65" s="323"/>
      <c r="CC65" s="83"/>
      <c r="CD65" s="57">
        <f t="shared" si="251"/>
        <v>0</v>
      </c>
      <c r="CE65" s="321"/>
      <c r="CF65" s="57" t="str">
        <f t="shared" si="252"/>
        <v>No Prog ni Ejec</v>
      </c>
      <c r="CG65" s="321"/>
      <c r="CH65" s="57" t="str">
        <f t="shared" si="253"/>
        <v>No Prog ni Ejec</v>
      </c>
      <c r="CI65" s="321"/>
      <c r="CJ65" s="57" t="str">
        <f t="shared" si="254"/>
        <v>No Prog ni Ejec</v>
      </c>
      <c r="CK65" s="321"/>
      <c r="CL65" s="113">
        <f t="shared" si="18"/>
        <v>0</v>
      </c>
      <c r="CT65" s="58">
        <v>4</v>
      </c>
    </row>
    <row r="66" spans="1:105" s="58" customFormat="1" ht="99" customHeight="1" x14ac:dyDescent="0.2">
      <c r="A66" s="104">
        <v>11700</v>
      </c>
      <c r="B66" s="99" t="s">
        <v>14</v>
      </c>
      <c r="C66" s="81" t="s">
        <v>490</v>
      </c>
      <c r="D66" s="158"/>
      <c r="E66" s="158"/>
      <c r="F66" s="158" t="s">
        <v>1048</v>
      </c>
      <c r="G66" s="158"/>
      <c r="H66" s="158"/>
      <c r="I66" s="158" t="s">
        <v>1048</v>
      </c>
      <c r="J66" s="158"/>
      <c r="K66" s="158"/>
      <c r="L66" s="158" t="s">
        <v>1048</v>
      </c>
      <c r="M66" s="158"/>
      <c r="N66" s="158"/>
      <c r="O66" s="158"/>
      <c r="P66" s="158"/>
      <c r="Q66" s="169" t="s">
        <v>201</v>
      </c>
      <c r="R66" s="169" t="s">
        <v>201</v>
      </c>
      <c r="S66" s="104" t="s">
        <v>211</v>
      </c>
      <c r="T66" s="99" t="s">
        <v>94</v>
      </c>
      <c r="U66" s="99" t="s">
        <v>201</v>
      </c>
      <c r="V66" s="99" t="s">
        <v>201</v>
      </c>
      <c r="W66" s="104" t="s">
        <v>752</v>
      </c>
      <c r="X66" s="99" t="s">
        <v>704</v>
      </c>
      <c r="Y66" s="105" t="s">
        <v>359</v>
      </c>
      <c r="Z66" s="148">
        <v>1</v>
      </c>
      <c r="AA66" s="104" t="s">
        <v>730</v>
      </c>
      <c r="AB66" s="99" t="s">
        <v>703</v>
      </c>
      <c r="AC66" s="326"/>
      <c r="AD66" s="90">
        <v>1</v>
      </c>
      <c r="AE66" s="99" t="s">
        <v>16</v>
      </c>
      <c r="AF66" s="99" t="s">
        <v>21</v>
      </c>
      <c r="AG66" s="99" t="s">
        <v>201</v>
      </c>
      <c r="AH66" s="99" t="s">
        <v>639</v>
      </c>
      <c r="AI66" s="99" t="s">
        <v>77</v>
      </c>
      <c r="AJ66" s="99" t="s">
        <v>714</v>
      </c>
      <c r="AK66" s="99" t="s">
        <v>43</v>
      </c>
      <c r="AL66" s="148">
        <v>1</v>
      </c>
      <c r="AM66" s="99" t="str">
        <f t="shared" si="0"/>
        <v xml:space="preserve">Realizar Rendición de Cuentas  del Sistema de Seguridad y Salud en el Trabajo a todos los niveles de la Entidad </v>
      </c>
      <c r="AN66" s="315"/>
      <c r="AO66" s="52" t="s">
        <v>46</v>
      </c>
      <c r="AP66" s="144">
        <v>0</v>
      </c>
      <c r="AQ66" s="99" t="str">
        <f t="shared" si="239"/>
        <v xml:space="preserve">Realizar Rendición de Cuentas  del Sistema de Seguridad y Salud en el Trabajo a todos los niveles de la Entidad </v>
      </c>
      <c r="AR66" s="326"/>
      <c r="AS66" s="104"/>
      <c r="AT66" s="319"/>
      <c r="AU66" s="54" t="e">
        <f t="shared" si="240"/>
        <v>#DIV/0!</v>
      </c>
      <c r="AV66" s="317"/>
      <c r="AW66" s="54">
        <f t="shared" si="241"/>
        <v>0</v>
      </c>
      <c r="AX66" s="317"/>
      <c r="AY66" s="54"/>
      <c r="AZ66" s="144">
        <v>0</v>
      </c>
      <c r="BA66" s="99" t="str">
        <f t="shared" si="242"/>
        <v xml:space="preserve">Realizar Rendición de Cuentas  del Sistema de Seguridad y Salud en el Trabajo a todos los niveles de la Entidad </v>
      </c>
      <c r="BB66" s="320"/>
      <c r="BC66" s="56"/>
      <c r="BD66" s="322"/>
      <c r="BE66" s="54" t="e">
        <f t="shared" si="243"/>
        <v>#DIV/0!</v>
      </c>
      <c r="BF66" s="317"/>
      <c r="BG66" s="54">
        <f t="shared" si="244"/>
        <v>0</v>
      </c>
      <c r="BH66" s="317"/>
      <c r="BI66" s="54"/>
      <c r="BJ66" s="144">
        <v>0</v>
      </c>
      <c r="BK66" s="99" t="str">
        <f t="shared" si="245"/>
        <v xml:space="preserve">Realizar Rendición de Cuentas  del Sistema de Seguridad y Salud en el Trabajo a todos los niveles de la Entidad </v>
      </c>
      <c r="BL66" s="320"/>
      <c r="BM66" s="104"/>
      <c r="BN66" s="319"/>
      <c r="BO66" s="54" t="e">
        <f t="shared" si="246"/>
        <v>#DIV/0!</v>
      </c>
      <c r="BP66" s="317"/>
      <c r="BQ66" s="54">
        <f t="shared" si="247"/>
        <v>0</v>
      </c>
      <c r="BR66" s="317"/>
      <c r="BS66" s="54"/>
      <c r="BT66" s="144">
        <v>1</v>
      </c>
      <c r="BU66" s="99" t="str">
        <f t="shared" si="248"/>
        <v xml:space="preserve">Realizar Rendición de Cuentas  del Sistema de Seguridad y Salud en el Trabajo a todos los niveles de la Entidad </v>
      </c>
      <c r="BV66" s="320"/>
      <c r="BW66" s="104"/>
      <c r="BX66" s="319"/>
      <c r="BY66" s="83">
        <f t="shared" si="249"/>
        <v>0</v>
      </c>
      <c r="BZ66" s="323"/>
      <c r="CA66" s="83">
        <f t="shared" si="250"/>
        <v>0</v>
      </c>
      <c r="CB66" s="323"/>
      <c r="CC66" s="83"/>
      <c r="CD66" s="57" t="str">
        <f t="shared" si="251"/>
        <v>No Prog ni Ejec</v>
      </c>
      <c r="CE66" s="321"/>
      <c r="CF66" s="57" t="str">
        <f t="shared" si="252"/>
        <v>No Prog ni Ejec</v>
      </c>
      <c r="CG66" s="321"/>
      <c r="CH66" s="57" t="str">
        <f t="shared" si="253"/>
        <v>No Prog ni Ejec</v>
      </c>
      <c r="CI66" s="321"/>
      <c r="CJ66" s="57">
        <f t="shared" si="254"/>
        <v>0</v>
      </c>
      <c r="CK66" s="321"/>
      <c r="CL66" s="113">
        <f t="shared" si="18"/>
        <v>0</v>
      </c>
      <c r="CX66" s="58">
        <v>8</v>
      </c>
      <c r="DA66" s="58">
        <v>11</v>
      </c>
    </row>
    <row r="67" spans="1:105" s="58" customFormat="1" ht="103.5" customHeight="1" x14ac:dyDescent="0.2">
      <c r="A67" s="104">
        <v>11700</v>
      </c>
      <c r="B67" s="99" t="s">
        <v>14</v>
      </c>
      <c r="C67" s="81" t="s">
        <v>683</v>
      </c>
      <c r="D67" s="158"/>
      <c r="E67" s="158"/>
      <c r="F67" s="158" t="s">
        <v>1048</v>
      </c>
      <c r="G67" s="158" t="s">
        <v>1048</v>
      </c>
      <c r="H67" s="158"/>
      <c r="I67" s="158" t="s">
        <v>1048</v>
      </c>
      <c r="J67" s="158"/>
      <c r="K67" s="158"/>
      <c r="L67" s="158" t="s">
        <v>1048</v>
      </c>
      <c r="M67" s="158"/>
      <c r="N67" s="158"/>
      <c r="O67" s="158"/>
      <c r="P67" s="158"/>
      <c r="Q67" s="169" t="s">
        <v>201</v>
      </c>
      <c r="R67" s="169" t="s">
        <v>201</v>
      </c>
      <c r="S67" s="104" t="s">
        <v>211</v>
      </c>
      <c r="T67" s="99" t="s">
        <v>94</v>
      </c>
      <c r="U67" s="99" t="s">
        <v>201</v>
      </c>
      <c r="V67" s="99" t="s">
        <v>201</v>
      </c>
      <c r="W67" s="104" t="s">
        <v>753</v>
      </c>
      <c r="X67" s="99" t="s">
        <v>705</v>
      </c>
      <c r="Y67" s="105" t="s">
        <v>359</v>
      </c>
      <c r="Z67" s="148">
        <v>3</v>
      </c>
      <c r="AA67" s="104" t="s">
        <v>731</v>
      </c>
      <c r="AB67" s="99" t="s">
        <v>698</v>
      </c>
      <c r="AC67" s="326"/>
      <c r="AD67" s="90">
        <v>1</v>
      </c>
      <c r="AE67" s="99" t="s">
        <v>16</v>
      </c>
      <c r="AF67" s="99" t="s">
        <v>21</v>
      </c>
      <c r="AG67" s="99" t="s">
        <v>201</v>
      </c>
      <c r="AH67" s="99" t="s">
        <v>639</v>
      </c>
      <c r="AI67" s="99" t="s">
        <v>77</v>
      </c>
      <c r="AJ67" s="99" t="s">
        <v>714</v>
      </c>
      <c r="AK67" s="99" t="s">
        <v>43</v>
      </c>
      <c r="AL67" s="148">
        <v>3</v>
      </c>
      <c r="AM67" s="99" t="str">
        <f t="shared" si="0"/>
        <v>Divulgar el Plan de Emergencias</v>
      </c>
      <c r="AN67" s="315"/>
      <c r="AO67" s="52" t="s">
        <v>46</v>
      </c>
      <c r="AP67" s="144">
        <v>0</v>
      </c>
      <c r="AQ67" s="99" t="str">
        <f t="shared" si="239"/>
        <v>Divulgar el Plan de Emergencias</v>
      </c>
      <c r="AR67" s="326"/>
      <c r="AS67" s="104"/>
      <c r="AT67" s="319"/>
      <c r="AU67" s="54" t="e">
        <f t="shared" si="240"/>
        <v>#DIV/0!</v>
      </c>
      <c r="AV67" s="317"/>
      <c r="AW67" s="54">
        <f t="shared" si="241"/>
        <v>0</v>
      </c>
      <c r="AX67" s="317"/>
      <c r="AY67" s="54"/>
      <c r="AZ67" s="144">
        <v>1</v>
      </c>
      <c r="BA67" s="99" t="str">
        <f t="shared" si="242"/>
        <v>Divulgar el Plan de Emergencias</v>
      </c>
      <c r="BB67" s="320"/>
      <c r="BC67" s="56"/>
      <c r="BD67" s="322"/>
      <c r="BE67" s="54">
        <f t="shared" si="243"/>
        <v>0</v>
      </c>
      <c r="BF67" s="317"/>
      <c r="BG67" s="54">
        <f t="shared" si="244"/>
        <v>0</v>
      </c>
      <c r="BH67" s="317"/>
      <c r="BI67" s="54"/>
      <c r="BJ67" s="144">
        <v>1</v>
      </c>
      <c r="BK67" s="99" t="str">
        <f t="shared" si="245"/>
        <v>Divulgar el Plan de Emergencias</v>
      </c>
      <c r="BL67" s="320"/>
      <c r="BM67" s="104"/>
      <c r="BN67" s="319"/>
      <c r="BO67" s="54">
        <f t="shared" si="246"/>
        <v>0</v>
      </c>
      <c r="BP67" s="317"/>
      <c r="BQ67" s="54">
        <f t="shared" si="247"/>
        <v>0</v>
      </c>
      <c r="BR67" s="317"/>
      <c r="BS67" s="54"/>
      <c r="BT67" s="144">
        <v>1</v>
      </c>
      <c r="BU67" s="99" t="str">
        <f t="shared" si="248"/>
        <v>Divulgar el Plan de Emergencias</v>
      </c>
      <c r="BV67" s="320"/>
      <c r="BW67" s="104"/>
      <c r="BX67" s="319"/>
      <c r="BY67" s="83">
        <f t="shared" si="249"/>
        <v>0</v>
      </c>
      <c r="BZ67" s="323"/>
      <c r="CA67" s="83">
        <f t="shared" si="250"/>
        <v>0</v>
      </c>
      <c r="CB67" s="323"/>
      <c r="CC67" s="83"/>
      <c r="CD67" s="57" t="str">
        <f t="shared" si="251"/>
        <v>No Prog ni Ejec</v>
      </c>
      <c r="CE67" s="321"/>
      <c r="CF67" s="57">
        <f t="shared" si="252"/>
        <v>0</v>
      </c>
      <c r="CG67" s="321"/>
      <c r="CH67" s="57">
        <f t="shared" si="253"/>
        <v>0</v>
      </c>
      <c r="CI67" s="321"/>
      <c r="CJ67" s="57">
        <f t="shared" si="254"/>
        <v>0</v>
      </c>
      <c r="CK67" s="321"/>
      <c r="CL67" s="113">
        <f t="shared" si="18"/>
        <v>0</v>
      </c>
      <c r="CT67" s="58">
        <v>4</v>
      </c>
    </row>
    <row r="68" spans="1:105" s="58" customFormat="1" ht="96" customHeight="1" x14ac:dyDescent="0.2">
      <c r="A68" s="104">
        <v>11700</v>
      </c>
      <c r="B68" s="99" t="s">
        <v>14</v>
      </c>
      <c r="C68" s="81" t="s">
        <v>683</v>
      </c>
      <c r="D68" s="158"/>
      <c r="E68" s="158"/>
      <c r="F68" s="158" t="s">
        <v>1048</v>
      </c>
      <c r="G68" s="158" t="s">
        <v>1048</v>
      </c>
      <c r="H68" s="158"/>
      <c r="I68" s="158" t="s">
        <v>1048</v>
      </c>
      <c r="J68" s="158"/>
      <c r="K68" s="158"/>
      <c r="L68" s="158" t="s">
        <v>1048</v>
      </c>
      <c r="M68" s="158"/>
      <c r="N68" s="158"/>
      <c r="O68" s="158"/>
      <c r="P68" s="158"/>
      <c r="Q68" s="169" t="s">
        <v>201</v>
      </c>
      <c r="R68" s="169" t="s">
        <v>201</v>
      </c>
      <c r="S68" s="104" t="s">
        <v>211</v>
      </c>
      <c r="T68" s="99" t="s">
        <v>94</v>
      </c>
      <c r="U68" s="99" t="s">
        <v>201</v>
      </c>
      <c r="V68" s="99" t="s">
        <v>201</v>
      </c>
      <c r="W68" s="104" t="s">
        <v>754</v>
      </c>
      <c r="X68" s="99" t="s">
        <v>708</v>
      </c>
      <c r="Y68" s="105" t="s">
        <v>359</v>
      </c>
      <c r="Z68" s="148">
        <v>1</v>
      </c>
      <c r="AA68" s="104" t="s">
        <v>732</v>
      </c>
      <c r="AB68" s="99" t="s">
        <v>700</v>
      </c>
      <c r="AC68" s="326"/>
      <c r="AD68" s="90">
        <v>1</v>
      </c>
      <c r="AE68" s="99" t="s">
        <v>16</v>
      </c>
      <c r="AF68" s="99" t="s">
        <v>21</v>
      </c>
      <c r="AG68" s="99" t="s">
        <v>201</v>
      </c>
      <c r="AH68" s="99" t="s">
        <v>639</v>
      </c>
      <c r="AI68" s="99" t="s">
        <v>77</v>
      </c>
      <c r="AJ68" s="99" t="s">
        <v>714</v>
      </c>
      <c r="AK68" s="99" t="s">
        <v>43</v>
      </c>
      <c r="AL68" s="148">
        <v>1</v>
      </c>
      <c r="AM68" s="99" t="str">
        <f t="shared" si="0"/>
        <v>Divulgar el programa de inspecciones</v>
      </c>
      <c r="AN68" s="315"/>
      <c r="AO68" s="52" t="s">
        <v>46</v>
      </c>
      <c r="AP68" s="144">
        <v>0</v>
      </c>
      <c r="AQ68" s="99" t="str">
        <f t="shared" si="239"/>
        <v>Divulgar el programa de inspecciones</v>
      </c>
      <c r="AR68" s="326"/>
      <c r="AS68" s="104"/>
      <c r="AT68" s="319"/>
      <c r="AU68" s="54" t="e">
        <f t="shared" si="240"/>
        <v>#DIV/0!</v>
      </c>
      <c r="AV68" s="317"/>
      <c r="AW68" s="54">
        <f t="shared" si="241"/>
        <v>0</v>
      </c>
      <c r="AX68" s="317"/>
      <c r="AY68" s="54"/>
      <c r="AZ68" s="144">
        <v>1</v>
      </c>
      <c r="BA68" s="99" t="str">
        <f t="shared" si="242"/>
        <v>Divulgar el programa de inspecciones</v>
      </c>
      <c r="BB68" s="320"/>
      <c r="BC68" s="56"/>
      <c r="BD68" s="322"/>
      <c r="BE68" s="54">
        <f t="shared" si="243"/>
        <v>0</v>
      </c>
      <c r="BF68" s="317"/>
      <c r="BG68" s="54">
        <f t="shared" si="244"/>
        <v>0</v>
      </c>
      <c r="BH68" s="317"/>
      <c r="BI68" s="54"/>
      <c r="BJ68" s="144">
        <v>0</v>
      </c>
      <c r="BK68" s="99" t="str">
        <f t="shared" si="245"/>
        <v>Divulgar el programa de inspecciones</v>
      </c>
      <c r="BL68" s="320"/>
      <c r="BM68" s="104"/>
      <c r="BN68" s="319"/>
      <c r="BO68" s="54" t="e">
        <f t="shared" si="246"/>
        <v>#DIV/0!</v>
      </c>
      <c r="BP68" s="317"/>
      <c r="BQ68" s="54">
        <f t="shared" si="247"/>
        <v>0</v>
      </c>
      <c r="BR68" s="317"/>
      <c r="BS68" s="54"/>
      <c r="BT68" s="144">
        <v>0</v>
      </c>
      <c r="BU68" s="99" t="str">
        <f t="shared" si="248"/>
        <v>Divulgar el programa de inspecciones</v>
      </c>
      <c r="BV68" s="320"/>
      <c r="BW68" s="104"/>
      <c r="BX68" s="319"/>
      <c r="BY68" s="83" t="e">
        <f t="shared" si="249"/>
        <v>#DIV/0!</v>
      </c>
      <c r="BZ68" s="323"/>
      <c r="CA68" s="83">
        <f t="shared" si="250"/>
        <v>0</v>
      </c>
      <c r="CB68" s="323"/>
      <c r="CC68" s="83"/>
      <c r="CD68" s="57" t="str">
        <f t="shared" si="251"/>
        <v>No Prog ni Ejec</v>
      </c>
      <c r="CE68" s="321"/>
      <c r="CF68" s="57">
        <f t="shared" si="252"/>
        <v>0</v>
      </c>
      <c r="CG68" s="321"/>
      <c r="CH68" s="57" t="str">
        <f t="shared" si="253"/>
        <v>No Prog ni Ejec</v>
      </c>
      <c r="CI68" s="321"/>
      <c r="CJ68" s="57" t="str">
        <f t="shared" si="254"/>
        <v>No Prog ni Ejec</v>
      </c>
      <c r="CK68" s="321"/>
      <c r="CL68" s="113">
        <f t="shared" si="18"/>
        <v>0</v>
      </c>
      <c r="CT68" s="58">
        <v>4</v>
      </c>
    </row>
    <row r="69" spans="1:105" s="58" customFormat="1" ht="89.25" x14ac:dyDescent="0.2">
      <c r="A69" s="104">
        <v>11700</v>
      </c>
      <c r="B69" s="99" t="s">
        <v>14</v>
      </c>
      <c r="C69" s="81" t="s">
        <v>490</v>
      </c>
      <c r="D69" s="158"/>
      <c r="E69" s="158"/>
      <c r="F69" s="158" t="s">
        <v>1048</v>
      </c>
      <c r="G69" s="158"/>
      <c r="H69" s="158"/>
      <c r="I69" s="158" t="s">
        <v>1048</v>
      </c>
      <c r="J69" s="158"/>
      <c r="K69" s="158"/>
      <c r="L69" s="158" t="s">
        <v>1048</v>
      </c>
      <c r="M69" s="158"/>
      <c r="N69" s="158"/>
      <c r="O69" s="158"/>
      <c r="P69" s="158"/>
      <c r="Q69" s="169" t="s">
        <v>201</v>
      </c>
      <c r="R69" s="169" t="s">
        <v>201</v>
      </c>
      <c r="S69" s="104" t="s">
        <v>211</v>
      </c>
      <c r="T69" s="99" t="s">
        <v>94</v>
      </c>
      <c r="U69" s="99" t="s">
        <v>201</v>
      </c>
      <c r="V69" s="99" t="s">
        <v>201</v>
      </c>
      <c r="W69" s="104" t="s">
        <v>755</v>
      </c>
      <c r="X69" s="99" t="s">
        <v>709</v>
      </c>
      <c r="Y69" s="105" t="s">
        <v>359</v>
      </c>
      <c r="Z69" s="148">
        <v>1</v>
      </c>
      <c r="AA69" s="104" t="s">
        <v>733</v>
      </c>
      <c r="AB69" s="99" t="s">
        <v>699</v>
      </c>
      <c r="AC69" s="326"/>
      <c r="AD69" s="90">
        <v>1</v>
      </c>
      <c r="AE69" s="99" t="s">
        <v>16</v>
      </c>
      <c r="AF69" s="99" t="s">
        <v>21</v>
      </c>
      <c r="AG69" s="99" t="s">
        <v>201</v>
      </c>
      <c r="AH69" s="99" t="s">
        <v>639</v>
      </c>
      <c r="AI69" s="99" t="s">
        <v>77</v>
      </c>
      <c r="AJ69" s="99" t="s">
        <v>714</v>
      </c>
      <c r="AK69" s="99" t="s">
        <v>43</v>
      </c>
      <c r="AL69" s="148">
        <v>1</v>
      </c>
      <c r="AM69" s="99" t="str">
        <f t="shared" si="0"/>
        <v>Divulgar el programa de mantenimiento</v>
      </c>
      <c r="AN69" s="315"/>
      <c r="AO69" s="52" t="s">
        <v>46</v>
      </c>
      <c r="AP69" s="144">
        <v>0</v>
      </c>
      <c r="AQ69" s="99" t="str">
        <f t="shared" si="239"/>
        <v>Divulgar el programa de mantenimiento</v>
      </c>
      <c r="AR69" s="326"/>
      <c r="AS69" s="104"/>
      <c r="AT69" s="319"/>
      <c r="AU69" s="54" t="e">
        <f t="shared" si="240"/>
        <v>#DIV/0!</v>
      </c>
      <c r="AV69" s="317"/>
      <c r="AW69" s="54">
        <f t="shared" si="241"/>
        <v>0</v>
      </c>
      <c r="AX69" s="317"/>
      <c r="AY69" s="54"/>
      <c r="AZ69" s="144">
        <v>0</v>
      </c>
      <c r="BA69" s="99" t="str">
        <f t="shared" si="242"/>
        <v>Divulgar el programa de mantenimiento</v>
      </c>
      <c r="BB69" s="320"/>
      <c r="BC69" s="56"/>
      <c r="BD69" s="322"/>
      <c r="BE69" s="54" t="e">
        <f t="shared" si="243"/>
        <v>#DIV/0!</v>
      </c>
      <c r="BF69" s="317"/>
      <c r="BG69" s="54">
        <f t="shared" si="244"/>
        <v>0</v>
      </c>
      <c r="BH69" s="317"/>
      <c r="BI69" s="54"/>
      <c r="BJ69" s="144">
        <v>1</v>
      </c>
      <c r="BK69" s="99" t="str">
        <f t="shared" si="245"/>
        <v>Divulgar el programa de mantenimiento</v>
      </c>
      <c r="BL69" s="320"/>
      <c r="BM69" s="104"/>
      <c r="BN69" s="319"/>
      <c r="BO69" s="54">
        <f t="shared" si="246"/>
        <v>0</v>
      </c>
      <c r="BP69" s="317"/>
      <c r="BQ69" s="54">
        <f t="shared" si="247"/>
        <v>0</v>
      </c>
      <c r="BR69" s="317"/>
      <c r="BS69" s="54"/>
      <c r="BT69" s="144">
        <v>0</v>
      </c>
      <c r="BU69" s="99" t="str">
        <f t="shared" si="248"/>
        <v>Divulgar el programa de mantenimiento</v>
      </c>
      <c r="BV69" s="320"/>
      <c r="BW69" s="104"/>
      <c r="BX69" s="319"/>
      <c r="BY69" s="83" t="e">
        <f t="shared" si="249"/>
        <v>#DIV/0!</v>
      </c>
      <c r="BZ69" s="323"/>
      <c r="CA69" s="83">
        <f t="shared" si="250"/>
        <v>0</v>
      </c>
      <c r="CB69" s="323"/>
      <c r="CC69" s="83"/>
      <c r="CD69" s="57" t="str">
        <f t="shared" si="251"/>
        <v>No Prog ni Ejec</v>
      </c>
      <c r="CE69" s="321"/>
      <c r="CF69" s="57" t="str">
        <f t="shared" si="252"/>
        <v>No Prog ni Ejec</v>
      </c>
      <c r="CG69" s="321"/>
      <c r="CH69" s="57">
        <f t="shared" si="253"/>
        <v>0</v>
      </c>
      <c r="CI69" s="321"/>
      <c r="CJ69" s="57" t="str">
        <f t="shared" si="254"/>
        <v>No Prog ni Ejec</v>
      </c>
      <c r="CK69" s="321"/>
      <c r="CL69" s="113">
        <f t="shared" si="18"/>
        <v>0</v>
      </c>
      <c r="CX69" s="58">
        <v>8</v>
      </c>
      <c r="DA69" s="58">
        <v>11</v>
      </c>
    </row>
    <row r="70" spans="1:105" s="58" customFormat="1" ht="89.25" x14ac:dyDescent="0.2">
      <c r="A70" s="104">
        <v>11700</v>
      </c>
      <c r="B70" s="99" t="s">
        <v>14</v>
      </c>
      <c r="C70" s="81" t="s">
        <v>490</v>
      </c>
      <c r="D70" s="158"/>
      <c r="E70" s="158"/>
      <c r="F70" s="158" t="s">
        <v>1048</v>
      </c>
      <c r="G70" s="158"/>
      <c r="H70" s="158"/>
      <c r="I70" s="158" t="s">
        <v>1048</v>
      </c>
      <c r="J70" s="158"/>
      <c r="K70" s="158"/>
      <c r="L70" s="158" t="s">
        <v>1048</v>
      </c>
      <c r="M70" s="158"/>
      <c r="N70" s="158"/>
      <c r="O70" s="158"/>
      <c r="P70" s="158"/>
      <c r="Q70" s="169" t="s">
        <v>201</v>
      </c>
      <c r="R70" s="169" t="s">
        <v>201</v>
      </c>
      <c r="S70" s="104" t="s">
        <v>211</v>
      </c>
      <c r="T70" s="99" t="s">
        <v>94</v>
      </c>
      <c r="U70" s="99" t="s">
        <v>201</v>
      </c>
      <c r="V70" s="99" t="s">
        <v>201</v>
      </c>
      <c r="W70" s="104" t="s">
        <v>756</v>
      </c>
      <c r="X70" s="99" t="s">
        <v>710</v>
      </c>
      <c r="Y70" s="105" t="s">
        <v>172</v>
      </c>
      <c r="Z70" s="54">
        <v>1</v>
      </c>
      <c r="AA70" s="104" t="s">
        <v>734</v>
      </c>
      <c r="AB70" s="99" t="s">
        <v>711</v>
      </c>
      <c r="AC70" s="326"/>
      <c r="AD70" s="90">
        <v>1</v>
      </c>
      <c r="AE70" s="99" t="s">
        <v>16</v>
      </c>
      <c r="AF70" s="99" t="s">
        <v>21</v>
      </c>
      <c r="AG70" s="99" t="s">
        <v>201</v>
      </c>
      <c r="AH70" s="99" t="s">
        <v>639</v>
      </c>
      <c r="AI70" s="99" t="s">
        <v>77</v>
      </c>
      <c r="AJ70" s="99" t="s">
        <v>712</v>
      </c>
      <c r="AK70" s="99" t="s">
        <v>43</v>
      </c>
      <c r="AL70" s="90">
        <v>1</v>
      </c>
      <c r="AM70" s="99" t="str">
        <f t="shared" si="0"/>
        <v>Investigar los eventos de incidentes, accidentes de trabajo  y/o enfermedades laborales que se presenten</v>
      </c>
      <c r="AN70" s="315"/>
      <c r="AO70" s="52" t="s">
        <v>46</v>
      </c>
      <c r="AP70" s="90">
        <v>0.25</v>
      </c>
      <c r="AQ70" s="99" t="str">
        <f t="shared" ref="AQ70" si="255">+AM70</f>
        <v>Investigar los eventos de incidentes, accidentes de trabajo  y/o enfermedades laborales que se presenten</v>
      </c>
      <c r="AR70" s="326"/>
      <c r="AS70" s="104"/>
      <c r="AT70" s="319"/>
      <c r="AU70" s="54">
        <f t="shared" ref="AU70" si="256">+(AS70/AP70)</f>
        <v>0</v>
      </c>
      <c r="AV70" s="317"/>
      <c r="AW70" s="54">
        <f t="shared" ref="AW70" si="257">+(AS70/AL70)</f>
        <v>0</v>
      </c>
      <c r="AX70" s="317"/>
      <c r="AY70" s="54"/>
      <c r="AZ70" s="90">
        <v>0.25</v>
      </c>
      <c r="BA70" s="99" t="str">
        <f t="shared" ref="BA70" si="258">+AM70</f>
        <v>Investigar los eventos de incidentes, accidentes de trabajo  y/o enfermedades laborales que se presenten</v>
      </c>
      <c r="BB70" s="320"/>
      <c r="BC70" s="56"/>
      <c r="BD70" s="322"/>
      <c r="BE70" s="54">
        <f t="shared" ref="BE70" si="259">+(BC70/AZ70)</f>
        <v>0</v>
      </c>
      <c r="BF70" s="317"/>
      <c r="BG70" s="54">
        <f t="shared" ref="BG70" si="260">+(BC70+AS70)/AL70</f>
        <v>0</v>
      </c>
      <c r="BH70" s="317"/>
      <c r="BI70" s="54"/>
      <c r="BJ70" s="90">
        <v>0.25</v>
      </c>
      <c r="BK70" s="99" t="str">
        <f t="shared" ref="BK70" si="261">+AM70</f>
        <v>Investigar los eventos de incidentes, accidentes de trabajo  y/o enfermedades laborales que se presenten</v>
      </c>
      <c r="BL70" s="320"/>
      <c r="BM70" s="104"/>
      <c r="BN70" s="319"/>
      <c r="BO70" s="54">
        <f t="shared" ref="BO70" si="262">+(BM70/BJ70)</f>
        <v>0</v>
      </c>
      <c r="BP70" s="317"/>
      <c r="BQ70" s="54">
        <f t="shared" ref="BQ70" si="263">+(BC70+AS70+BM70)/AL70</f>
        <v>0</v>
      </c>
      <c r="BR70" s="317"/>
      <c r="BS70" s="54"/>
      <c r="BT70" s="90">
        <v>0.25</v>
      </c>
      <c r="BU70" s="99" t="str">
        <f t="shared" ref="BU70" si="264">+AM70</f>
        <v>Investigar los eventos de incidentes, accidentes de trabajo  y/o enfermedades laborales que se presenten</v>
      </c>
      <c r="BV70" s="320"/>
      <c r="BW70" s="104"/>
      <c r="BX70" s="319"/>
      <c r="BY70" s="83">
        <f t="shared" ref="BY70" si="265">+(BW70/BT70)</f>
        <v>0</v>
      </c>
      <c r="BZ70" s="323"/>
      <c r="CA70" s="83">
        <f t="shared" ref="CA70" si="266">+(BC70+AS70+BM70+BW70)/AL70</f>
        <v>0</v>
      </c>
      <c r="CB70" s="323"/>
      <c r="CC70" s="83"/>
      <c r="CD70" s="57">
        <f t="shared" ref="CD70" si="267">IF(AND(AP70=0,AS70=0),"No Prog ni Ejec",IF(AP70=0,CONCATENATE("No Prog, Ejec=  ",AS70),AS70/AP70))</f>
        <v>0</v>
      </c>
      <c r="CE70" s="321"/>
      <c r="CF70" s="57">
        <f t="shared" ref="CF70" si="268">IF(AND(AZ70=0,BC70=0),"No Prog ni Ejec",IF(AZ70=0,CONCATENATE("No Prog, Ejec=  ",BC70),BC70/AZ70))</f>
        <v>0</v>
      </c>
      <c r="CG70" s="321"/>
      <c r="CH70" s="57">
        <f t="shared" ref="CH70" si="269">IF(AND(BJ70=0,BM70=0),"No Prog ni Ejec",IF(BJ70=0,CONCATENATE("No Prog, Ejec=  ",BM70),BM70/BJ70))</f>
        <v>0</v>
      </c>
      <c r="CI70" s="321"/>
      <c r="CJ70" s="57">
        <f t="shared" ref="CJ70" si="270">IF(AND(BT70=0,BW70=0),"No Prog ni Ejec",IF(BT70=0,CONCATENATE("No Prog, Ejec=  ",BW70),BW70/BT70))</f>
        <v>0</v>
      </c>
      <c r="CK70" s="321"/>
      <c r="CL70" s="113">
        <f t="shared" si="18"/>
        <v>0</v>
      </c>
      <c r="CX70" s="58">
        <v>8</v>
      </c>
      <c r="DA70" s="58">
        <v>11</v>
      </c>
    </row>
    <row r="71" spans="1:105" s="58" customFormat="1" ht="99.75" customHeight="1" x14ac:dyDescent="0.2">
      <c r="A71" s="104">
        <v>11700</v>
      </c>
      <c r="B71" s="99" t="s">
        <v>14</v>
      </c>
      <c r="C71" s="81" t="s">
        <v>490</v>
      </c>
      <c r="D71" s="158"/>
      <c r="E71" s="158"/>
      <c r="F71" s="158" t="s">
        <v>1048</v>
      </c>
      <c r="G71" s="158"/>
      <c r="H71" s="158"/>
      <c r="I71" s="158" t="s">
        <v>1048</v>
      </c>
      <c r="J71" s="158"/>
      <c r="K71" s="158"/>
      <c r="L71" s="158" t="s">
        <v>1048</v>
      </c>
      <c r="M71" s="158"/>
      <c r="N71" s="158"/>
      <c r="O71" s="158"/>
      <c r="P71" s="158"/>
      <c r="Q71" s="169" t="s">
        <v>201</v>
      </c>
      <c r="R71" s="169" t="s">
        <v>201</v>
      </c>
      <c r="S71" s="104" t="s">
        <v>211</v>
      </c>
      <c r="T71" s="99" t="s">
        <v>94</v>
      </c>
      <c r="U71" s="99" t="s">
        <v>201</v>
      </c>
      <c r="V71" s="99" t="s">
        <v>201</v>
      </c>
      <c r="W71" s="104" t="s">
        <v>757</v>
      </c>
      <c r="X71" s="99" t="s">
        <v>680</v>
      </c>
      <c r="Y71" s="105" t="s">
        <v>359</v>
      </c>
      <c r="Z71" s="148">
        <v>4</v>
      </c>
      <c r="AA71" s="104" t="s">
        <v>735</v>
      </c>
      <c r="AB71" s="99" t="s">
        <v>686</v>
      </c>
      <c r="AC71" s="326"/>
      <c r="AD71" s="90">
        <v>1</v>
      </c>
      <c r="AE71" s="99" t="s">
        <v>16</v>
      </c>
      <c r="AF71" s="99" t="s">
        <v>21</v>
      </c>
      <c r="AG71" s="99" t="s">
        <v>201</v>
      </c>
      <c r="AH71" s="99" t="s">
        <v>639</v>
      </c>
      <c r="AI71" s="99" t="s">
        <v>77</v>
      </c>
      <c r="AJ71" s="99" t="s">
        <v>714</v>
      </c>
      <c r="AK71" s="99" t="s">
        <v>43</v>
      </c>
      <c r="AL71" s="148">
        <v>4</v>
      </c>
      <c r="AM71" s="99" t="str">
        <f t="shared" si="0"/>
        <v>Realizar Reuniones - Inspecciones - Acompañamiento y seguimiento en el desarrollo del Comité paritario de seguridad y Salud en el trabajo</v>
      </c>
      <c r="AN71" s="315"/>
      <c r="AO71" s="52" t="s">
        <v>46</v>
      </c>
      <c r="AP71" s="144">
        <v>1</v>
      </c>
      <c r="AQ71" s="99" t="str">
        <f t="shared" ref="AQ71:AQ75" si="271">+AM71</f>
        <v>Realizar Reuniones - Inspecciones - Acompañamiento y seguimiento en el desarrollo del Comité paritario de seguridad y Salud en el trabajo</v>
      </c>
      <c r="AR71" s="326"/>
      <c r="AS71" s="104"/>
      <c r="AT71" s="319"/>
      <c r="AU71" s="54">
        <f t="shared" ref="AU71:AU75" si="272">+(AS71/AP71)</f>
        <v>0</v>
      </c>
      <c r="AV71" s="317"/>
      <c r="AW71" s="54">
        <f t="shared" ref="AW71:AW75" si="273">+(AS71/AL71)</f>
        <v>0</v>
      </c>
      <c r="AX71" s="317"/>
      <c r="AY71" s="54"/>
      <c r="AZ71" s="144">
        <v>1</v>
      </c>
      <c r="BA71" s="99" t="str">
        <f t="shared" ref="BA71:BA75" si="274">+AM71</f>
        <v>Realizar Reuniones - Inspecciones - Acompañamiento y seguimiento en el desarrollo del Comité paritario de seguridad y Salud en el trabajo</v>
      </c>
      <c r="BB71" s="320"/>
      <c r="BC71" s="56"/>
      <c r="BD71" s="322"/>
      <c r="BE71" s="54">
        <f t="shared" ref="BE71:BE75" si="275">+(BC71/AZ71)</f>
        <v>0</v>
      </c>
      <c r="BF71" s="317"/>
      <c r="BG71" s="54">
        <f t="shared" ref="BG71:BG75" si="276">+(BC71+AS71)/AL71</f>
        <v>0</v>
      </c>
      <c r="BH71" s="317"/>
      <c r="BI71" s="54"/>
      <c r="BJ71" s="144">
        <v>1</v>
      </c>
      <c r="BK71" s="99" t="str">
        <f t="shared" ref="BK71:BK75" si="277">+AM71</f>
        <v>Realizar Reuniones - Inspecciones - Acompañamiento y seguimiento en el desarrollo del Comité paritario de seguridad y Salud en el trabajo</v>
      </c>
      <c r="BL71" s="320"/>
      <c r="BM71" s="104"/>
      <c r="BN71" s="319"/>
      <c r="BO71" s="54">
        <f t="shared" ref="BO71:BO75" si="278">+(BM71/BJ71)</f>
        <v>0</v>
      </c>
      <c r="BP71" s="317"/>
      <c r="BQ71" s="54">
        <f t="shared" ref="BQ71:BQ75" si="279">+(BC71+AS71+BM71)/AL71</f>
        <v>0</v>
      </c>
      <c r="BR71" s="317"/>
      <c r="BS71" s="54"/>
      <c r="BT71" s="144">
        <v>1</v>
      </c>
      <c r="BU71" s="99" t="str">
        <f t="shared" ref="BU71:BU75" si="280">+AM71</f>
        <v>Realizar Reuniones - Inspecciones - Acompañamiento y seguimiento en el desarrollo del Comité paritario de seguridad y Salud en el trabajo</v>
      </c>
      <c r="BV71" s="320"/>
      <c r="BW71" s="104"/>
      <c r="BX71" s="319"/>
      <c r="BY71" s="83">
        <f t="shared" ref="BY71:BY75" si="281">+(BW71/BT71)</f>
        <v>0</v>
      </c>
      <c r="BZ71" s="323"/>
      <c r="CA71" s="83">
        <f t="shared" ref="CA71:CA75" si="282">+(BC71+AS71+BM71+BW71)/AL71</f>
        <v>0</v>
      </c>
      <c r="CB71" s="323"/>
      <c r="CC71" s="83"/>
      <c r="CD71" s="57">
        <f t="shared" ref="CD71:CD75" si="283">IF(AND(AP71=0,AS71=0),"No Prog ni Ejec",IF(AP71=0,CONCATENATE("No Prog, Ejec=  ",AS71),AS71/AP71))</f>
        <v>0</v>
      </c>
      <c r="CE71" s="321"/>
      <c r="CF71" s="57">
        <f t="shared" ref="CF71:CF75" si="284">IF(AND(AZ71=0,BC71=0),"No Prog ni Ejec",IF(AZ71=0,CONCATENATE("No Prog, Ejec=  ",BC71),BC71/AZ71))</f>
        <v>0</v>
      </c>
      <c r="CG71" s="321"/>
      <c r="CH71" s="57">
        <f t="shared" ref="CH71:CH75" si="285">IF(AND(BJ71=0,BM71=0),"No Prog ni Ejec",IF(BJ71=0,CONCATENATE("No Prog, Ejec=  ",BM71),BM71/BJ71))</f>
        <v>0</v>
      </c>
      <c r="CI71" s="321"/>
      <c r="CJ71" s="57">
        <f t="shared" ref="CJ71:CJ75" si="286">IF(AND(BT71=0,BW71=0),"No Prog ni Ejec",IF(BT71=0,CONCATENATE("No Prog, Ejec=  ",BW71),BW71/BT71))</f>
        <v>0</v>
      </c>
      <c r="CK71" s="321"/>
      <c r="CL71" s="113">
        <f t="shared" si="18"/>
        <v>0</v>
      </c>
      <c r="CX71" s="58">
        <v>8</v>
      </c>
      <c r="DA71" s="58">
        <v>11</v>
      </c>
    </row>
    <row r="72" spans="1:105" s="58" customFormat="1" ht="101.25" customHeight="1" x14ac:dyDescent="0.2">
      <c r="A72" s="104">
        <v>11700</v>
      </c>
      <c r="B72" s="99" t="s">
        <v>14</v>
      </c>
      <c r="C72" s="81" t="s">
        <v>490</v>
      </c>
      <c r="D72" s="158"/>
      <c r="E72" s="158"/>
      <c r="F72" s="158" t="s">
        <v>1048</v>
      </c>
      <c r="G72" s="158"/>
      <c r="H72" s="158"/>
      <c r="I72" s="158" t="s">
        <v>1048</v>
      </c>
      <c r="J72" s="158"/>
      <c r="K72" s="158"/>
      <c r="L72" s="158" t="s">
        <v>1048</v>
      </c>
      <c r="M72" s="158"/>
      <c r="N72" s="158"/>
      <c r="O72" s="158"/>
      <c r="P72" s="158"/>
      <c r="Q72" s="169" t="s">
        <v>201</v>
      </c>
      <c r="R72" s="169" t="s">
        <v>201</v>
      </c>
      <c r="S72" s="104" t="s">
        <v>211</v>
      </c>
      <c r="T72" s="99" t="s">
        <v>94</v>
      </c>
      <c r="U72" s="99" t="s">
        <v>201</v>
      </c>
      <c r="V72" s="99" t="s">
        <v>201</v>
      </c>
      <c r="W72" s="104" t="s">
        <v>758</v>
      </c>
      <c r="X72" s="99" t="s">
        <v>681</v>
      </c>
      <c r="Y72" s="105" t="s">
        <v>359</v>
      </c>
      <c r="Z72" s="148">
        <v>1</v>
      </c>
      <c r="AA72" s="104" t="s">
        <v>736</v>
      </c>
      <c r="AB72" s="99" t="s">
        <v>687</v>
      </c>
      <c r="AC72" s="326"/>
      <c r="AD72" s="90">
        <v>1</v>
      </c>
      <c r="AE72" s="99" t="s">
        <v>16</v>
      </c>
      <c r="AF72" s="99" t="s">
        <v>21</v>
      </c>
      <c r="AG72" s="99" t="s">
        <v>201</v>
      </c>
      <c r="AH72" s="99" t="s">
        <v>639</v>
      </c>
      <c r="AI72" s="99" t="s">
        <v>77</v>
      </c>
      <c r="AJ72" s="99" t="s">
        <v>714</v>
      </c>
      <c r="AK72" s="99" t="s">
        <v>43</v>
      </c>
      <c r="AL72" s="148">
        <v>1</v>
      </c>
      <c r="AM72" s="99" t="str">
        <f t="shared" si="0"/>
        <v>Realizar evaluación de cumplimiento del SG-SST de proveedores y contratistas "de personería jurídica"</v>
      </c>
      <c r="AN72" s="315"/>
      <c r="AO72" s="52" t="s">
        <v>46</v>
      </c>
      <c r="AP72" s="144">
        <v>0</v>
      </c>
      <c r="AQ72" s="99" t="str">
        <f t="shared" si="271"/>
        <v>Realizar evaluación de cumplimiento del SG-SST de proveedores y contratistas "de personería jurídica"</v>
      </c>
      <c r="AR72" s="326"/>
      <c r="AS72" s="104"/>
      <c r="AT72" s="319"/>
      <c r="AU72" s="54" t="e">
        <f t="shared" si="272"/>
        <v>#DIV/0!</v>
      </c>
      <c r="AV72" s="317"/>
      <c r="AW72" s="54">
        <f t="shared" si="273"/>
        <v>0</v>
      </c>
      <c r="AX72" s="317"/>
      <c r="AY72" s="54"/>
      <c r="AZ72" s="144">
        <v>1</v>
      </c>
      <c r="BA72" s="99" t="str">
        <f t="shared" si="274"/>
        <v>Realizar evaluación de cumplimiento del SG-SST de proveedores y contratistas "de personería jurídica"</v>
      </c>
      <c r="BB72" s="320"/>
      <c r="BC72" s="56"/>
      <c r="BD72" s="322"/>
      <c r="BE72" s="54">
        <f t="shared" si="275"/>
        <v>0</v>
      </c>
      <c r="BF72" s="317"/>
      <c r="BG72" s="54">
        <f t="shared" si="276"/>
        <v>0</v>
      </c>
      <c r="BH72" s="317"/>
      <c r="BI72" s="54"/>
      <c r="BJ72" s="144">
        <v>0</v>
      </c>
      <c r="BK72" s="99" t="str">
        <f t="shared" si="277"/>
        <v>Realizar evaluación de cumplimiento del SG-SST de proveedores y contratistas "de personería jurídica"</v>
      </c>
      <c r="BL72" s="320"/>
      <c r="BM72" s="104"/>
      <c r="BN72" s="319"/>
      <c r="BO72" s="54" t="e">
        <f t="shared" si="278"/>
        <v>#DIV/0!</v>
      </c>
      <c r="BP72" s="317"/>
      <c r="BQ72" s="54">
        <f t="shared" si="279"/>
        <v>0</v>
      </c>
      <c r="BR72" s="317"/>
      <c r="BS72" s="54"/>
      <c r="BT72" s="144">
        <v>0</v>
      </c>
      <c r="BU72" s="99" t="str">
        <f t="shared" si="280"/>
        <v>Realizar evaluación de cumplimiento del SG-SST de proveedores y contratistas "de personería jurídica"</v>
      </c>
      <c r="BV72" s="320"/>
      <c r="BW72" s="104"/>
      <c r="BX72" s="319"/>
      <c r="BY72" s="83" t="e">
        <f t="shared" si="281"/>
        <v>#DIV/0!</v>
      </c>
      <c r="BZ72" s="323"/>
      <c r="CA72" s="83">
        <f t="shared" si="282"/>
        <v>0</v>
      </c>
      <c r="CB72" s="323"/>
      <c r="CC72" s="83"/>
      <c r="CD72" s="57" t="str">
        <f t="shared" si="283"/>
        <v>No Prog ni Ejec</v>
      </c>
      <c r="CE72" s="321"/>
      <c r="CF72" s="57">
        <f t="shared" si="284"/>
        <v>0</v>
      </c>
      <c r="CG72" s="321"/>
      <c r="CH72" s="57" t="str">
        <f t="shared" si="285"/>
        <v>No Prog ni Ejec</v>
      </c>
      <c r="CI72" s="321"/>
      <c r="CJ72" s="57" t="str">
        <f t="shared" si="286"/>
        <v>No Prog ni Ejec</v>
      </c>
      <c r="CK72" s="321"/>
      <c r="CL72" s="113">
        <f t="shared" si="18"/>
        <v>0</v>
      </c>
      <c r="CX72" s="58">
        <v>8</v>
      </c>
      <c r="DA72" s="58">
        <v>11</v>
      </c>
    </row>
    <row r="73" spans="1:105" s="58" customFormat="1" ht="106.5" customHeight="1" x14ac:dyDescent="0.2">
      <c r="A73" s="104">
        <v>11700</v>
      </c>
      <c r="B73" s="99" t="s">
        <v>14</v>
      </c>
      <c r="C73" s="81" t="s">
        <v>490</v>
      </c>
      <c r="D73" s="158"/>
      <c r="E73" s="158"/>
      <c r="F73" s="158" t="s">
        <v>1048</v>
      </c>
      <c r="G73" s="158"/>
      <c r="H73" s="158"/>
      <c r="I73" s="158" t="s">
        <v>1048</v>
      </c>
      <c r="J73" s="158"/>
      <c r="K73" s="158"/>
      <c r="L73" s="158" t="s">
        <v>1048</v>
      </c>
      <c r="M73" s="158"/>
      <c r="N73" s="158"/>
      <c r="O73" s="158"/>
      <c r="P73" s="158"/>
      <c r="Q73" s="169" t="s">
        <v>201</v>
      </c>
      <c r="R73" s="169" t="s">
        <v>201</v>
      </c>
      <c r="S73" s="104" t="s">
        <v>211</v>
      </c>
      <c r="T73" s="99" t="s">
        <v>94</v>
      </c>
      <c r="U73" s="99" t="s">
        <v>201</v>
      </c>
      <c r="V73" s="99" t="s">
        <v>201</v>
      </c>
      <c r="W73" s="104" t="s">
        <v>759</v>
      </c>
      <c r="X73" s="99" t="s">
        <v>682</v>
      </c>
      <c r="Y73" s="105" t="s">
        <v>359</v>
      </c>
      <c r="Z73" s="148">
        <v>1</v>
      </c>
      <c r="AA73" s="104" t="s">
        <v>737</v>
      </c>
      <c r="AB73" s="99" t="s">
        <v>688</v>
      </c>
      <c r="AC73" s="326"/>
      <c r="AD73" s="90">
        <v>1</v>
      </c>
      <c r="AE73" s="99" t="s">
        <v>16</v>
      </c>
      <c r="AF73" s="99" t="s">
        <v>21</v>
      </c>
      <c r="AG73" s="99" t="s">
        <v>201</v>
      </c>
      <c r="AH73" s="99" t="s">
        <v>639</v>
      </c>
      <c r="AI73" s="99" t="s">
        <v>77</v>
      </c>
      <c r="AJ73" s="99" t="s">
        <v>714</v>
      </c>
      <c r="AK73" s="99" t="s">
        <v>43</v>
      </c>
      <c r="AL73" s="148">
        <v>1</v>
      </c>
      <c r="AM73" s="99" t="str">
        <f t="shared" si="0"/>
        <v>Realizar auditoria interna del SG-SST</v>
      </c>
      <c r="AN73" s="315"/>
      <c r="AO73" s="52" t="s">
        <v>46</v>
      </c>
      <c r="AP73" s="144">
        <v>0</v>
      </c>
      <c r="AQ73" s="99" t="str">
        <f t="shared" si="271"/>
        <v>Realizar auditoria interna del SG-SST</v>
      </c>
      <c r="AR73" s="326"/>
      <c r="AS73" s="104"/>
      <c r="AT73" s="319"/>
      <c r="AU73" s="54" t="e">
        <f t="shared" si="272"/>
        <v>#DIV/0!</v>
      </c>
      <c r="AV73" s="317"/>
      <c r="AW73" s="54">
        <f t="shared" si="273"/>
        <v>0</v>
      </c>
      <c r="AX73" s="317"/>
      <c r="AY73" s="54"/>
      <c r="AZ73" s="144">
        <v>0</v>
      </c>
      <c r="BA73" s="99" t="str">
        <f t="shared" si="274"/>
        <v>Realizar auditoria interna del SG-SST</v>
      </c>
      <c r="BB73" s="320"/>
      <c r="BC73" s="56"/>
      <c r="BD73" s="322"/>
      <c r="BE73" s="54" t="e">
        <f t="shared" si="275"/>
        <v>#DIV/0!</v>
      </c>
      <c r="BF73" s="317"/>
      <c r="BG73" s="54">
        <f t="shared" si="276"/>
        <v>0</v>
      </c>
      <c r="BH73" s="317"/>
      <c r="BI73" s="54"/>
      <c r="BJ73" s="144">
        <v>0</v>
      </c>
      <c r="BK73" s="99" t="str">
        <f t="shared" si="277"/>
        <v>Realizar auditoria interna del SG-SST</v>
      </c>
      <c r="BL73" s="320"/>
      <c r="BM73" s="104"/>
      <c r="BN73" s="319"/>
      <c r="BO73" s="54" t="e">
        <f t="shared" si="278"/>
        <v>#DIV/0!</v>
      </c>
      <c r="BP73" s="317"/>
      <c r="BQ73" s="54">
        <f t="shared" si="279"/>
        <v>0</v>
      </c>
      <c r="BR73" s="317"/>
      <c r="BS73" s="54"/>
      <c r="BT73" s="144">
        <v>1</v>
      </c>
      <c r="BU73" s="99" t="str">
        <f t="shared" si="280"/>
        <v>Realizar auditoria interna del SG-SST</v>
      </c>
      <c r="BV73" s="320"/>
      <c r="BW73" s="104"/>
      <c r="BX73" s="319"/>
      <c r="BY73" s="83">
        <f t="shared" si="281"/>
        <v>0</v>
      </c>
      <c r="BZ73" s="323"/>
      <c r="CA73" s="83">
        <f t="shared" si="282"/>
        <v>0</v>
      </c>
      <c r="CB73" s="323"/>
      <c r="CC73" s="83"/>
      <c r="CD73" s="57" t="str">
        <f t="shared" si="283"/>
        <v>No Prog ni Ejec</v>
      </c>
      <c r="CE73" s="321"/>
      <c r="CF73" s="57" t="str">
        <f t="shared" si="284"/>
        <v>No Prog ni Ejec</v>
      </c>
      <c r="CG73" s="321"/>
      <c r="CH73" s="57" t="str">
        <f t="shared" si="285"/>
        <v>No Prog ni Ejec</v>
      </c>
      <c r="CI73" s="321"/>
      <c r="CJ73" s="57">
        <f t="shared" si="286"/>
        <v>0</v>
      </c>
      <c r="CK73" s="321"/>
      <c r="CL73" s="113">
        <f t="shared" si="18"/>
        <v>0</v>
      </c>
      <c r="CX73" s="58">
        <v>8</v>
      </c>
      <c r="DA73" s="58">
        <v>11</v>
      </c>
    </row>
    <row r="74" spans="1:105" s="58" customFormat="1" ht="102.75" customHeight="1" x14ac:dyDescent="0.2">
      <c r="A74" s="104">
        <v>11700</v>
      </c>
      <c r="B74" s="99" t="s">
        <v>14</v>
      </c>
      <c r="C74" s="81" t="s">
        <v>490</v>
      </c>
      <c r="D74" s="158"/>
      <c r="E74" s="158"/>
      <c r="F74" s="158" t="s">
        <v>1048</v>
      </c>
      <c r="G74" s="158"/>
      <c r="H74" s="158"/>
      <c r="I74" s="158" t="s">
        <v>1048</v>
      </c>
      <c r="J74" s="158"/>
      <c r="K74" s="158"/>
      <c r="L74" s="158" t="s">
        <v>1048</v>
      </c>
      <c r="M74" s="158"/>
      <c r="N74" s="158"/>
      <c r="O74" s="158"/>
      <c r="P74" s="158"/>
      <c r="Q74" s="169" t="s">
        <v>201</v>
      </c>
      <c r="R74" s="169" t="s">
        <v>201</v>
      </c>
      <c r="S74" s="104" t="s">
        <v>211</v>
      </c>
      <c r="T74" s="99" t="s">
        <v>94</v>
      </c>
      <c r="U74" s="99" t="s">
        <v>201</v>
      </c>
      <c r="V74" s="99" t="s">
        <v>201</v>
      </c>
      <c r="W74" s="104" t="s">
        <v>760</v>
      </c>
      <c r="X74" s="99" t="s">
        <v>713</v>
      </c>
      <c r="Y74" s="105" t="s">
        <v>359</v>
      </c>
      <c r="Z74" s="148">
        <v>1</v>
      </c>
      <c r="AA74" s="104" t="s">
        <v>738</v>
      </c>
      <c r="AB74" s="99" t="s">
        <v>689</v>
      </c>
      <c r="AC74" s="326"/>
      <c r="AD74" s="90">
        <v>1</v>
      </c>
      <c r="AE74" s="99" t="s">
        <v>16</v>
      </c>
      <c r="AF74" s="99" t="s">
        <v>21</v>
      </c>
      <c r="AG74" s="99" t="s">
        <v>201</v>
      </c>
      <c r="AH74" s="99" t="s">
        <v>639</v>
      </c>
      <c r="AI74" s="99" t="s">
        <v>77</v>
      </c>
      <c r="AJ74" s="99" t="s">
        <v>714</v>
      </c>
      <c r="AK74" s="99" t="s">
        <v>43</v>
      </c>
      <c r="AL74" s="148">
        <v>1</v>
      </c>
      <c r="AM74" s="99" t="str">
        <f t="shared" si="0"/>
        <v>Realizar plan de acción de los hallazgos generados por auditoria interna o entes de control.</v>
      </c>
      <c r="AN74" s="315"/>
      <c r="AO74" s="52" t="s">
        <v>46</v>
      </c>
      <c r="AP74" s="144">
        <v>0</v>
      </c>
      <c r="AQ74" s="99" t="str">
        <f t="shared" si="271"/>
        <v>Realizar plan de acción de los hallazgos generados por auditoria interna o entes de control.</v>
      </c>
      <c r="AR74" s="326"/>
      <c r="AS74" s="104"/>
      <c r="AT74" s="319"/>
      <c r="AU74" s="54" t="e">
        <f t="shared" si="272"/>
        <v>#DIV/0!</v>
      </c>
      <c r="AV74" s="317"/>
      <c r="AW74" s="54">
        <f t="shared" si="273"/>
        <v>0</v>
      </c>
      <c r="AX74" s="317"/>
      <c r="AY74" s="54"/>
      <c r="AZ74" s="144">
        <v>0</v>
      </c>
      <c r="BA74" s="99" t="str">
        <f t="shared" si="274"/>
        <v>Realizar plan de acción de los hallazgos generados por auditoria interna o entes de control.</v>
      </c>
      <c r="BB74" s="320"/>
      <c r="BC74" s="56"/>
      <c r="BD74" s="322"/>
      <c r="BE74" s="54" t="e">
        <f t="shared" si="275"/>
        <v>#DIV/0!</v>
      </c>
      <c r="BF74" s="317"/>
      <c r="BG74" s="54">
        <f t="shared" si="276"/>
        <v>0</v>
      </c>
      <c r="BH74" s="317"/>
      <c r="BI74" s="54"/>
      <c r="BJ74" s="144">
        <v>0</v>
      </c>
      <c r="BK74" s="99" t="str">
        <f t="shared" si="277"/>
        <v>Realizar plan de acción de los hallazgos generados por auditoria interna o entes de control.</v>
      </c>
      <c r="BL74" s="320"/>
      <c r="BM74" s="104"/>
      <c r="BN74" s="319"/>
      <c r="BO74" s="54" t="e">
        <f t="shared" si="278"/>
        <v>#DIV/0!</v>
      </c>
      <c r="BP74" s="317"/>
      <c r="BQ74" s="54">
        <f t="shared" si="279"/>
        <v>0</v>
      </c>
      <c r="BR74" s="317"/>
      <c r="BS74" s="54"/>
      <c r="BT74" s="144">
        <v>1</v>
      </c>
      <c r="BU74" s="99" t="str">
        <f t="shared" si="280"/>
        <v>Realizar plan de acción de los hallazgos generados por auditoria interna o entes de control.</v>
      </c>
      <c r="BV74" s="320"/>
      <c r="BW74" s="104"/>
      <c r="BX74" s="319"/>
      <c r="BY74" s="83">
        <f t="shared" si="281"/>
        <v>0</v>
      </c>
      <c r="BZ74" s="323"/>
      <c r="CA74" s="83">
        <f t="shared" si="282"/>
        <v>0</v>
      </c>
      <c r="CB74" s="323"/>
      <c r="CC74" s="83"/>
      <c r="CD74" s="57" t="str">
        <f t="shared" si="283"/>
        <v>No Prog ni Ejec</v>
      </c>
      <c r="CE74" s="321"/>
      <c r="CF74" s="57" t="str">
        <f t="shared" si="284"/>
        <v>No Prog ni Ejec</v>
      </c>
      <c r="CG74" s="321"/>
      <c r="CH74" s="57" t="str">
        <f t="shared" si="285"/>
        <v>No Prog ni Ejec</v>
      </c>
      <c r="CI74" s="321"/>
      <c r="CJ74" s="57">
        <f t="shared" si="286"/>
        <v>0</v>
      </c>
      <c r="CK74" s="321"/>
      <c r="CL74" s="113">
        <f t="shared" ref="CL74:CL137" si="287">+AC74-AR74-BB74-BL74-BV74</f>
        <v>0</v>
      </c>
      <c r="CX74" s="58">
        <v>8</v>
      </c>
      <c r="DA74" s="58">
        <v>11</v>
      </c>
    </row>
    <row r="75" spans="1:105" s="58" customFormat="1" ht="103.5" customHeight="1" x14ac:dyDescent="0.2">
      <c r="A75" s="104">
        <v>11700</v>
      </c>
      <c r="B75" s="99" t="s">
        <v>14</v>
      </c>
      <c r="C75" s="81" t="s">
        <v>490</v>
      </c>
      <c r="D75" s="158"/>
      <c r="E75" s="158"/>
      <c r="F75" s="158" t="s">
        <v>1048</v>
      </c>
      <c r="G75" s="158"/>
      <c r="H75" s="158"/>
      <c r="I75" s="158" t="s">
        <v>1048</v>
      </c>
      <c r="J75" s="158"/>
      <c r="K75" s="158"/>
      <c r="L75" s="158" t="s">
        <v>1048</v>
      </c>
      <c r="M75" s="158"/>
      <c r="N75" s="158"/>
      <c r="O75" s="158"/>
      <c r="P75" s="158"/>
      <c r="Q75" s="169" t="s">
        <v>201</v>
      </c>
      <c r="R75" s="169" t="s">
        <v>201</v>
      </c>
      <c r="S75" s="104" t="s">
        <v>211</v>
      </c>
      <c r="T75" s="99" t="s">
        <v>94</v>
      </c>
      <c r="U75" s="99" t="s">
        <v>201</v>
      </c>
      <c r="V75" s="99" t="s">
        <v>201</v>
      </c>
      <c r="W75" s="104" t="s">
        <v>785</v>
      </c>
      <c r="X75" s="99" t="s">
        <v>486</v>
      </c>
      <c r="Y75" s="146" t="s">
        <v>376</v>
      </c>
      <c r="Z75" s="49">
        <v>1</v>
      </c>
      <c r="AA75" s="104" t="s">
        <v>782</v>
      </c>
      <c r="AB75" s="99" t="s">
        <v>761</v>
      </c>
      <c r="AC75" s="82">
        <v>20000000</v>
      </c>
      <c r="AD75" s="90">
        <v>1</v>
      </c>
      <c r="AE75" s="99" t="s">
        <v>16</v>
      </c>
      <c r="AF75" s="99" t="s">
        <v>21</v>
      </c>
      <c r="AG75" s="99" t="s">
        <v>201</v>
      </c>
      <c r="AH75" s="99" t="s">
        <v>639</v>
      </c>
      <c r="AI75" s="99" t="s">
        <v>77</v>
      </c>
      <c r="AJ75" s="99" t="s">
        <v>487</v>
      </c>
      <c r="AK75" s="99" t="s">
        <v>43</v>
      </c>
      <c r="AL75" s="148">
        <v>1</v>
      </c>
      <c r="AM75" s="99" t="str">
        <f t="shared" si="0"/>
        <v>Elaborar el profesiograma de los servidores públicos de ADRES</v>
      </c>
      <c r="AN75" s="51">
        <f>+AC75</f>
        <v>20000000</v>
      </c>
      <c r="AO75" s="52" t="s">
        <v>46</v>
      </c>
      <c r="AP75" s="61">
        <v>0</v>
      </c>
      <c r="AQ75" s="99" t="str">
        <f t="shared" si="271"/>
        <v>Elaborar el profesiograma de los servidores públicos de ADRES</v>
      </c>
      <c r="AR75" s="63">
        <v>0</v>
      </c>
      <c r="AS75" s="104"/>
      <c r="AT75" s="104"/>
      <c r="AU75" s="54" t="e">
        <f t="shared" si="272"/>
        <v>#DIV/0!</v>
      </c>
      <c r="AV75" s="54" t="e">
        <f t="shared" ref="AV75" si="288">+(AT75/AR75)</f>
        <v>#DIV/0!</v>
      </c>
      <c r="AW75" s="54">
        <f t="shared" si="273"/>
        <v>0</v>
      </c>
      <c r="AX75" s="54">
        <f t="shared" ref="AX75" si="289">+(AT75/AN75)</f>
        <v>0</v>
      </c>
      <c r="AY75" s="54"/>
      <c r="AZ75" s="61">
        <v>0</v>
      </c>
      <c r="BA75" s="99" t="str">
        <f t="shared" si="274"/>
        <v>Elaborar el profesiograma de los servidores públicos de ADRES</v>
      </c>
      <c r="BB75" s="89">
        <v>0</v>
      </c>
      <c r="BC75" s="56"/>
      <c r="BD75" s="56"/>
      <c r="BE75" s="54" t="e">
        <f t="shared" si="275"/>
        <v>#DIV/0!</v>
      </c>
      <c r="BF75" s="54" t="e">
        <f t="shared" ref="BF75" si="290">+(BD75/BB75)</f>
        <v>#DIV/0!</v>
      </c>
      <c r="BG75" s="54">
        <f t="shared" si="276"/>
        <v>0</v>
      </c>
      <c r="BH75" s="54">
        <f t="shared" ref="BH75" si="291">+(BD75+AT75)/AN75</f>
        <v>0</v>
      </c>
      <c r="BI75" s="54"/>
      <c r="BJ75" s="61">
        <v>0</v>
      </c>
      <c r="BK75" s="99" t="str">
        <f t="shared" si="277"/>
        <v>Elaborar el profesiograma de los servidores públicos de ADRES</v>
      </c>
      <c r="BL75" s="89">
        <v>0</v>
      </c>
      <c r="BM75" s="104"/>
      <c r="BN75" s="104"/>
      <c r="BO75" s="54" t="e">
        <f t="shared" si="278"/>
        <v>#DIV/0!</v>
      </c>
      <c r="BP75" s="54" t="e">
        <f t="shared" ref="BP75" si="292">+(BN75/BL75)</f>
        <v>#DIV/0!</v>
      </c>
      <c r="BQ75" s="54">
        <f t="shared" si="279"/>
        <v>0</v>
      </c>
      <c r="BR75" s="54">
        <f t="shared" ref="BR75" si="293">+(BD75+AT75+BN75)/AN75</f>
        <v>0</v>
      </c>
      <c r="BS75" s="54"/>
      <c r="BT75" s="49">
        <v>1</v>
      </c>
      <c r="BU75" s="99" t="str">
        <f t="shared" si="280"/>
        <v>Elaborar el profesiograma de los servidores públicos de ADRES</v>
      </c>
      <c r="BV75" s="89">
        <f>+AN75</f>
        <v>20000000</v>
      </c>
      <c r="BW75" s="104"/>
      <c r="BX75" s="104"/>
      <c r="BY75" s="83">
        <f t="shared" si="281"/>
        <v>0</v>
      </c>
      <c r="BZ75" s="83">
        <f t="shared" ref="BZ75" si="294">+(BX75/BV75)</f>
        <v>0</v>
      </c>
      <c r="CA75" s="83">
        <f t="shared" si="282"/>
        <v>0</v>
      </c>
      <c r="CB75" s="83">
        <f t="shared" ref="CB75" si="295">+(BD75+AT75+BN75+BX75)/AN75</f>
        <v>0</v>
      </c>
      <c r="CC75" s="83"/>
      <c r="CD75" s="57" t="str">
        <f t="shared" si="283"/>
        <v>No Prog ni Ejec</v>
      </c>
      <c r="CE75" s="57" t="str">
        <f t="shared" ref="CE75" si="296">IF(AND(AR75=0,AT75=0),"No Prog ni Ejec",IF(AR75=0,CONCATENATE("No Prog, Ejec=  ",AT75),AT75/AR75))</f>
        <v>No Prog ni Ejec</v>
      </c>
      <c r="CF75" s="57" t="str">
        <f t="shared" si="284"/>
        <v>No Prog ni Ejec</v>
      </c>
      <c r="CG75" s="57" t="str">
        <f t="shared" ref="CG75" si="297">IF(AND(BB75=0,BD75=0),"No Prog ni Ejec",IF(BB75=0,CONCATENATE("No Prog, Ejec=  ",BD75),BD75/BB75))</f>
        <v>No Prog ni Ejec</v>
      </c>
      <c r="CH75" s="57" t="str">
        <f t="shared" si="285"/>
        <v>No Prog ni Ejec</v>
      </c>
      <c r="CI75" s="57" t="str">
        <f t="shared" ref="CI75" si="298">IF(AND(BL75=0,BN75=0),"No Prog ni Ejec",IF(BL75=0,CONCATENATE("No Prog, Ejec=  ",BN75),BN75/BL75))</f>
        <v>No Prog ni Ejec</v>
      </c>
      <c r="CJ75" s="57">
        <f t="shared" si="286"/>
        <v>0</v>
      </c>
      <c r="CK75" s="57">
        <f t="shared" ref="CK75" si="299">IF(AND(BV75=0,BX75=0),"No Prog ni Ejec",IF(BV75=0,CONCATENATE("No Prog, Ejec=  ",BX75),BX75/BV75))</f>
        <v>0</v>
      </c>
      <c r="CL75" s="113">
        <f t="shared" si="287"/>
        <v>0</v>
      </c>
      <c r="CX75" s="58">
        <v>8</v>
      </c>
      <c r="DA75" s="58">
        <v>11</v>
      </c>
    </row>
    <row r="76" spans="1:105" s="58" customFormat="1" ht="98.25" customHeight="1" x14ac:dyDescent="0.2">
      <c r="A76" s="104">
        <v>11700</v>
      </c>
      <c r="B76" s="99" t="s">
        <v>14</v>
      </c>
      <c r="C76" s="81" t="s">
        <v>490</v>
      </c>
      <c r="D76" s="158"/>
      <c r="E76" s="158"/>
      <c r="F76" s="158" t="s">
        <v>1048</v>
      </c>
      <c r="G76" s="158"/>
      <c r="H76" s="158"/>
      <c r="I76" s="158" t="s">
        <v>1048</v>
      </c>
      <c r="J76" s="158"/>
      <c r="K76" s="158"/>
      <c r="L76" s="158" t="s">
        <v>1048</v>
      </c>
      <c r="M76" s="158"/>
      <c r="N76" s="158"/>
      <c r="O76" s="158"/>
      <c r="P76" s="158"/>
      <c r="Q76" s="169" t="s">
        <v>201</v>
      </c>
      <c r="R76" s="169" t="s">
        <v>201</v>
      </c>
      <c r="S76" s="104" t="s">
        <v>211</v>
      </c>
      <c r="T76" s="99" t="s">
        <v>94</v>
      </c>
      <c r="U76" s="99" t="s">
        <v>201</v>
      </c>
      <c r="V76" s="99" t="s">
        <v>201</v>
      </c>
      <c r="W76" s="104" t="s">
        <v>786</v>
      </c>
      <c r="X76" s="99" t="s">
        <v>762</v>
      </c>
      <c r="Y76" s="44" t="s">
        <v>376</v>
      </c>
      <c r="Z76" s="49">
        <v>2</v>
      </c>
      <c r="AA76" s="104" t="s">
        <v>783</v>
      </c>
      <c r="AB76" s="81" t="s">
        <v>492</v>
      </c>
      <c r="AC76" s="82">
        <v>60000000</v>
      </c>
      <c r="AD76" s="90">
        <v>1</v>
      </c>
      <c r="AE76" s="99" t="s">
        <v>16</v>
      </c>
      <c r="AF76" s="99" t="s">
        <v>21</v>
      </c>
      <c r="AG76" s="99" t="s">
        <v>201</v>
      </c>
      <c r="AH76" s="99" t="s">
        <v>639</v>
      </c>
      <c r="AI76" s="99" t="s">
        <v>77</v>
      </c>
      <c r="AJ76" s="99" t="s">
        <v>491</v>
      </c>
      <c r="AK76" s="99" t="s">
        <v>43</v>
      </c>
      <c r="AL76" s="61">
        <v>2</v>
      </c>
      <c r="AM76" s="99" t="str">
        <f t="shared" ref="AM76:AM77" si="300">+AB76</f>
        <v>Realizar estudios ambientales y ergonómicos en salud ocupacional</v>
      </c>
      <c r="AN76" s="51">
        <f t="shared" ref="AN76:AN77" si="301">+AC76</f>
        <v>60000000</v>
      </c>
      <c r="AO76" s="52" t="s">
        <v>46</v>
      </c>
      <c r="AP76" s="61">
        <v>0</v>
      </c>
      <c r="AQ76" s="99" t="str">
        <f t="shared" ref="AQ76:AQ77" si="302">+AM76</f>
        <v>Realizar estudios ambientales y ergonómicos en salud ocupacional</v>
      </c>
      <c r="AR76" s="63">
        <v>0</v>
      </c>
      <c r="AS76" s="104"/>
      <c r="AT76" s="104"/>
      <c r="AU76" s="54" t="e">
        <f t="shared" ref="AU76:AU77" si="303">+(AS76/AP76)</f>
        <v>#DIV/0!</v>
      </c>
      <c r="AV76" s="54" t="e">
        <f t="shared" ref="AV76:AV77" si="304">+(AT76/AR76)</f>
        <v>#DIV/0!</v>
      </c>
      <c r="AW76" s="54">
        <f t="shared" ref="AW76:AW77" si="305">+(AS76/AL76)</f>
        <v>0</v>
      </c>
      <c r="AX76" s="54">
        <f t="shared" ref="AX76:AX77" si="306">+(AT76/AN76)</f>
        <v>0</v>
      </c>
      <c r="AY76" s="54"/>
      <c r="AZ76" s="61">
        <v>0</v>
      </c>
      <c r="BA76" s="99" t="str">
        <f t="shared" ref="BA76:BA77" si="307">+AM76</f>
        <v>Realizar estudios ambientales y ergonómicos en salud ocupacional</v>
      </c>
      <c r="BB76" s="89">
        <v>0</v>
      </c>
      <c r="BC76" s="56"/>
      <c r="BD76" s="56"/>
      <c r="BE76" s="54" t="e">
        <f t="shared" ref="BE76:BE77" si="308">+(BC76/AZ76)</f>
        <v>#DIV/0!</v>
      </c>
      <c r="BF76" s="54" t="e">
        <f t="shared" ref="BF76:BF77" si="309">+(BD76/BB76)</f>
        <v>#DIV/0!</v>
      </c>
      <c r="BG76" s="54">
        <f t="shared" ref="BG76:BG77" si="310">+(BC76+AS76)/AL76</f>
        <v>0</v>
      </c>
      <c r="BH76" s="54">
        <f t="shared" ref="BH76:BH77" si="311">+(BD76+AT76)/AN76</f>
        <v>0</v>
      </c>
      <c r="BI76" s="54"/>
      <c r="BJ76" s="61">
        <v>2</v>
      </c>
      <c r="BK76" s="99" t="str">
        <f t="shared" ref="BK76:BK77" si="312">+AM76</f>
        <v>Realizar estudios ambientales y ergonómicos en salud ocupacional</v>
      </c>
      <c r="BL76" s="89">
        <f>+AN76</f>
        <v>60000000</v>
      </c>
      <c r="BM76" s="104"/>
      <c r="BN76" s="104"/>
      <c r="BO76" s="54">
        <f t="shared" ref="BO76:BO77" si="313">+(BM76/BJ76)</f>
        <v>0</v>
      </c>
      <c r="BP76" s="54">
        <f t="shared" ref="BP76:BP77" si="314">+(BN76/BL76)</f>
        <v>0</v>
      </c>
      <c r="BQ76" s="54">
        <f t="shared" ref="BQ76:BQ77" si="315">+(BC76+AS76+BM76)/AL76</f>
        <v>0</v>
      </c>
      <c r="BR76" s="54">
        <f t="shared" ref="BR76:BR77" si="316">+(BD76+AT76+BN76)/AN76</f>
        <v>0</v>
      </c>
      <c r="BS76" s="54"/>
      <c r="BT76" s="49">
        <v>0</v>
      </c>
      <c r="BU76" s="99" t="str">
        <f t="shared" ref="BU76:BU77" si="317">+AM76</f>
        <v>Realizar estudios ambientales y ergonómicos en salud ocupacional</v>
      </c>
      <c r="BV76" s="89">
        <v>0</v>
      </c>
      <c r="BW76" s="104"/>
      <c r="BX76" s="104"/>
      <c r="BY76" s="83" t="e">
        <f t="shared" ref="BY76:BY77" si="318">+(BW76/BT76)</f>
        <v>#DIV/0!</v>
      </c>
      <c r="BZ76" s="83" t="e">
        <f t="shared" ref="BZ76:BZ77" si="319">+(BX76/BV76)</f>
        <v>#DIV/0!</v>
      </c>
      <c r="CA76" s="83">
        <f t="shared" ref="CA76:CA77" si="320">+(BC76+AS76+BM76+BW76)/AL76</f>
        <v>0</v>
      </c>
      <c r="CB76" s="83">
        <f t="shared" ref="CB76:CB77" si="321">+(BD76+AT76+BN76+BX76)/AN76</f>
        <v>0</v>
      </c>
      <c r="CC76" s="83"/>
      <c r="CD76" s="57" t="str">
        <f t="shared" ref="CD76:CD77" si="322">IF(AND(AP76=0,AS76=0),"No Prog ni Ejec",IF(AP76=0,CONCATENATE("No Prog, Ejec=  ",AS76),AS76/AP76))</f>
        <v>No Prog ni Ejec</v>
      </c>
      <c r="CE76" s="57" t="str">
        <f t="shared" ref="CE76:CE77" si="323">IF(AND(AR76=0,AT76=0),"No Prog ni Ejec",IF(AR76=0,CONCATENATE("No Prog, Ejec=  ",AT76),AT76/AR76))</f>
        <v>No Prog ni Ejec</v>
      </c>
      <c r="CF76" s="57" t="str">
        <f t="shared" ref="CF76:CF77" si="324">IF(AND(AZ76=0,BC76=0),"No Prog ni Ejec",IF(AZ76=0,CONCATENATE("No Prog, Ejec=  ",BC76),BC76/AZ76))</f>
        <v>No Prog ni Ejec</v>
      </c>
      <c r="CG76" s="57" t="str">
        <f t="shared" ref="CG76:CG77" si="325">IF(AND(BB76=0,BD76=0),"No Prog ni Ejec",IF(BB76=0,CONCATENATE("No Prog, Ejec=  ",BD76),BD76/BB76))</f>
        <v>No Prog ni Ejec</v>
      </c>
      <c r="CH76" s="57">
        <f t="shared" ref="CH76:CH77" si="326">IF(AND(BJ76=0,BM76=0),"No Prog ni Ejec",IF(BJ76=0,CONCATENATE("No Prog, Ejec=  ",BM76),BM76/BJ76))</f>
        <v>0</v>
      </c>
      <c r="CI76" s="57">
        <f t="shared" ref="CI76:CI77" si="327">IF(AND(BL76=0,BN76=0),"No Prog ni Ejec",IF(BL76=0,CONCATENATE("No Prog, Ejec=  ",BN76),BN76/BL76))</f>
        <v>0</v>
      </c>
      <c r="CJ76" s="57" t="str">
        <f t="shared" ref="CJ76:CJ77" si="328">IF(AND(BT76=0,BW76=0),"No Prog ni Ejec",IF(BT76=0,CONCATENATE("No Prog, Ejec=  ",BW76),BW76/BT76))</f>
        <v>No Prog ni Ejec</v>
      </c>
      <c r="CK76" s="57" t="str">
        <f t="shared" ref="CK76:CK77" si="329">IF(AND(BV76=0,BX76=0),"No Prog ni Ejec",IF(BV76=0,CONCATENATE("No Prog, Ejec=  ",BX76),BX76/BV76))</f>
        <v>No Prog ni Ejec</v>
      </c>
      <c r="CL76" s="113">
        <f t="shared" si="287"/>
        <v>0</v>
      </c>
      <c r="CX76" s="58">
        <v>8</v>
      </c>
      <c r="DA76" s="58">
        <v>11</v>
      </c>
    </row>
    <row r="77" spans="1:105" s="58" customFormat="1" ht="110.25" customHeight="1" x14ac:dyDescent="0.2">
      <c r="A77" s="104">
        <v>11700</v>
      </c>
      <c r="B77" s="99" t="s">
        <v>14</v>
      </c>
      <c r="C77" s="81" t="s">
        <v>490</v>
      </c>
      <c r="D77" s="158"/>
      <c r="E77" s="158"/>
      <c r="F77" s="158" t="s">
        <v>1048</v>
      </c>
      <c r="G77" s="158"/>
      <c r="H77" s="158"/>
      <c r="I77" s="158" t="s">
        <v>1048</v>
      </c>
      <c r="J77" s="158"/>
      <c r="K77" s="158"/>
      <c r="L77" s="158" t="s">
        <v>1048</v>
      </c>
      <c r="M77" s="158"/>
      <c r="N77" s="158"/>
      <c r="O77" s="158"/>
      <c r="P77" s="158"/>
      <c r="Q77" s="169" t="s">
        <v>201</v>
      </c>
      <c r="R77" s="169" t="s">
        <v>201</v>
      </c>
      <c r="S77" s="104" t="s">
        <v>211</v>
      </c>
      <c r="T77" s="99" t="s">
        <v>94</v>
      </c>
      <c r="U77" s="99" t="s">
        <v>201</v>
      </c>
      <c r="V77" s="99" t="s">
        <v>201</v>
      </c>
      <c r="W77" s="104" t="s">
        <v>787</v>
      </c>
      <c r="X77" s="99" t="s">
        <v>488</v>
      </c>
      <c r="Y77" s="105" t="s">
        <v>51</v>
      </c>
      <c r="Z77" s="83">
        <v>1</v>
      </c>
      <c r="AA77" s="104" t="s">
        <v>784</v>
      </c>
      <c r="AB77" s="81" t="s">
        <v>763</v>
      </c>
      <c r="AC77" s="82">
        <v>40000000</v>
      </c>
      <c r="AD77" s="90">
        <v>1</v>
      </c>
      <c r="AE77" s="99" t="s">
        <v>16</v>
      </c>
      <c r="AF77" s="99" t="s">
        <v>21</v>
      </c>
      <c r="AG77" s="99" t="s">
        <v>201</v>
      </c>
      <c r="AH77" s="99" t="s">
        <v>639</v>
      </c>
      <c r="AI77" s="99" t="s">
        <v>77</v>
      </c>
      <c r="AJ77" s="99" t="s">
        <v>489</v>
      </c>
      <c r="AK77" s="99" t="s">
        <v>43</v>
      </c>
      <c r="AL77" s="45">
        <v>1</v>
      </c>
      <c r="AM77" s="99" t="str">
        <f t="shared" si="300"/>
        <v>Poner a disposición de los funcionarios de la ADRES, elementos ergonómicos</v>
      </c>
      <c r="AN77" s="51">
        <f t="shared" si="301"/>
        <v>40000000</v>
      </c>
      <c r="AO77" s="52" t="s">
        <v>46</v>
      </c>
      <c r="AP77" s="95">
        <v>0</v>
      </c>
      <c r="AQ77" s="99" t="str">
        <f t="shared" si="302"/>
        <v>Poner a disposición de los funcionarios de la ADRES, elementos ergonómicos</v>
      </c>
      <c r="AR77" s="63">
        <v>0</v>
      </c>
      <c r="AS77" s="104"/>
      <c r="AT77" s="104"/>
      <c r="AU77" s="54" t="e">
        <f t="shared" si="303"/>
        <v>#DIV/0!</v>
      </c>
      <c r="AV77" s="54" t="e">
        <f t="shared" si="304"/>
        <v>#DIV/0!</v>
      </c>
      <c r="AW77" s="54">
        <f t="shared" si="305"/>
        <v>0</v>
      </c>
      <c r="AX77" s="54">
        <f t="shared" si="306"/>
        <v>0</v>
      </c>
      <c r="AY77" s="54"/>
      <c r="AZ77" s="95">
        <v>0</v>
      </c>
      <c r="BA77" s="99" t="str">
        <f t="shared" si="307"/>
        <v>Poner a disposición de los funcionarios de la ADRES, elementos ergonómicos</v>
      </c>
      <c r="BB77" s="89">
        <v>0</v>
      </c>
      <c r="BC77" s="56"/>
      <c r="BD77" s="56"/>
      <c r="BE77" s="54" t="e">
        <f t="shared" si="308"/>
        <v>#DIV/0!</v>
      </c>
      <c r="BF77" s="54" t="e">
        <f t="shared" si="309"/>
        <v>#DIV/0!</v>
      </c>
      <c r="BG77" s="54">
        <f t="shared" si="310"/>
        <v>0</v>
      </c>
      <c r="BH77" s="54">
        <f t="shared" si="311"/>
        <v>0</v>
      </c>
      <c r="BI77" s="54"/>
      <c r="BJ77" s="90">
        <v>0</v>
      </c>
      <c r="BK77" s="99" t="str">
        <f t="shared" si="312"/>
        <v>Poner a disposición de los funcionarios de la ADRES, elementos ergonómicos</v>
      </c>
      <c r="BL77" s="89">
        <v>0</v>
      </c>
      <c r="BM77" s="104"/>
      <c r="BN77" s="104"/>
      <c r="BO77" s="54" t="e">
        <f t="shared" si="313"/>
        <v>#DIV/0!</v>
      </c>
      <c r="BP77" s="54" t="e">
        <f t="shared" si="314"/>
        <v>#DIV/0!</v>
      </c>
      <c r="BQ77" s="54">
        <f t="shared" si="315"/>
        <v>0</v>
      </c>
      <c r="BR77" s="54">
        <f t="shared" si="316"/>
        <v>0</v>
      </c>
      <c r="BS77" s="90"/>
      <c r="BT77" s="90">
        <v>1</v>
      </c>
      <c r="BU77" s="99" t="str">
        <f t="shared" si="317"/>
        <v>Poner a disposición de los funcionarios de la ADRES, elementos ergonómicos</v>
      </c>
      <c r="BV77" s="89">
        <f t="shared" ref="BV77" si="330">+AN77</f>
        <v>40000000</v>
      </c>
      <c r="BW77" s="104"/>
      <c r="BX77" s="104"/>
      <c r="BY77" s="83">
        <f t="shared" si="318"/>
        <v>0</v>
      </c>
      <c r="BZ77" s="83">
        <f t="shared" si="319"/>
        <v>0</v>
      </c>
      <c r="CA77" s="83">
        <f t="shared" si="320"/>
        <v>0</v>
      </c>
      <c r="CB77" s="83">
        <f t="shared" si="321"/>
        <v>0</v>
      </c>
      <c r="CC77" s="83"/>
      <c r="CD77" s="57" t="str">
        <f t="shared" si="322"/>
        <v>No Prog ni Ejec</v>
      </c>
      <c r="CE77" s="57" t="str">
        <f t="shared" si="323"/>
        <v>No Prog ni Ejec</v>
      </c>
      <c r="CF77" s="57" t="str">
        <f t="shared" si="324"/>
        <v>No Prog ni Ejec</v>
      </c>
      <c r="CG77" s="57" t="str">
        <f t="shared" si="325"/>
        <v>No Prog ni Ejec</v>
      </c>
      <c r="CH77" s="57" t="str">
        <f t="shared" si="326"/>
        <v>No Prog ni Ejec</v>
      </c>
      <c r="CI77" s="57" t="str">
        <f t="shared" si="327"/>
        <v>No Prog ni Ejec</v>
      </c>
      <c r="CJ77" s="57">
        <f t="shared" si="328"/>
        <v>0</v>
      </c>
      <c r="CK77" s="57">
        <f t="shared" si="329"/>
        <v>0</v>
      </c>
      <c r="CL77" s="113">
        <f t="shared" si="287"/>
        <v>0</v>
      </c>
      <c r="CX77" s="58">
        <v>8</v>
      </c>
      <c r="DA77" s="58">
        <v>11</v>
      </c>
    </row>
    <row r="78" spans="1:105" s="58" customFormat="1" ht="105.75" customHeight="1" x14ac:dyDescent="0.2">
      <c r="A78" s="104">
        <v>11700</v>
      </c>
      <c r="B78" s="99" t="s">
        <v>14</v>
      </c>
      <c r="C78" s="81" t="s">
        <v>485</v>
      </c>
      <c r="D78" s="158"/>
      <c r="E78" s="158"/>
      <c r="F78" s="158" t="s">
        <v>1048</v>
      </c>
      <c r="G78" s="158" t="s">
        <v>1048</v>
      </c>
      <c r="H78" s="158"/>
      <c r="I78" s="158"/>
      <c r="J78" s="158"/>
      <c r="K78" s="158"/>
      <c r="L78" s="158" t="s">
        <v>1048</v>
      </c>
      <c r="M78" s="158"/>
      <c r="N78" s="158"/>
      <c r="O78" s="158"/>
      <c r="P78" s="158"/>
      <c r="Q78" s="169" t="s">
        <v>201</v>
      </c>
      <c r="R78" s="169" t="s">
        <v>201</v>
      </c>
      <c r="S78" s="104" t="s">
        <v>211</v>
      </c>
      <c r="T78" s="99" t="s">
        <v>94</v>
      </c>
      <c r="U78" s="99" t="s">
        <v>201</v>
      </c>
      <c r="V78" s="99" t="s">
        <v>201</v>
      </c>
      <c r="W78" s="104" t="s">
        <v>820</v>
      </c>
      <c r="X78" s="99" t="s">
        <v>764</v>
      </c>
      <c r="Y78" s="44" t="s">
        <v>376</v>
      </c>
      <c r="Z78" s="148">
        <v>1</v>
      </c>
      <c r="AA78" s="104" t="s">
        <v>802</v>
      </c>
      <c r="AB78" s="99" t="s">
        <v>788</v>
      </c>
      <c r="AC78" s="51">
        <v>46745300</v>
      </c>
      <c r="AD78" s="90">
        <v>1</v>
      </c>
      <c r="AE78" s="99" t="s">
        <v>16</v>
      </c>
      <c r="AF78" s="99" t="s">
        <v>21</v>
      </c>
      <c r="AG78" s="99" t="s">
        <v>201</v>
      </c>
      <c r="AH78" s="99" t="s">
        <v>639</v>
      </c>
      <c r="AI78" s="99" t="s">
        <v>77</v>
      </c>
      <c r="AJ78" s="99" t="s">
        <v>799</v>
      </c>
      <c r="AK78" s="99" t="s">
        <v>43</v>
      </c>
      <c r="AL78" s="148">
        <v>1</v>
      </c>
      <c r="AM78" s="99" t="str">
        <f t="shared" si="0"/>
        <v>Actualizar a los funcionarios en la normatividad vigente, referente a las reglas de cada subsistema y sus interrelaciones en el sistema de seguridad social, para dar cumplimiento a la misión de la entidad</v>
      </c>
      <c r="AN78" s="51">
        <f t="shared" si="1"/>
        <v>46745300</v>
      </c>
      <c r="AO78" s="52" t="s">
        <v>46</v>
      </c>
      <c r="AP78" s="148">
        <v>0</v>
      </c>
      <c r="AQ78" s="99" t="str">
        <f t="shared" si="26"/>
        <v>Actualizar a los funcionarios en la normatividad vigente, referente a las reglas de cada subsistema y sus interrelaciones en el sistema de seguridad social, para dar cumplimiento a la misión de la entidad</v>
      </c>
      <c r="AR78" s="82">
        <v>0</v>
      </c>
      <c r="AS78" s="104"/>
      <c r="AT78" s="104"/>
      <c r="AU78" s="54" t="e">
        <f t="shared" si="19"/>
        <v>#DIV/0!</v>
      </c>
      <c r="AV78" s="54" t="e">
        <f t="shared" si="27"/>
        <v>#DIV/0!</v>
      </c>
      <c r="AW78" s="54">
        <f t="shared" si="2"/>
        <v>0</v>
      </c>
      <c r="AX78" s="54">
        <f t="shared" si="3"/>
        <v>0</v>
      </c>
      <c r="AY78" s="54"/>
      <c r="AZ78" s="145">
        <v>1</v>
      </c>
      <c r="BA78" s="99" t="str">
        <f t="shared" si="4"/>
        <v>Actualizar a los funcionarios en la normatividad vigente, referente a las reglas de cada subsistema y sus interrelaciones en el sistema de seguridad social, para dar cumplimiento a la misión de la entidad</v>
      </c>
      <c r="BB78" s="89">
        <f>+AN78</f>
        <v>46745300</v>
      </c>
      <c r="BC78" s="53"/>
      <c r="BD78" s="53"/>
      <c r="BE78" s="54">
        <f t="shared" si="20"/>
        <v>0</v>
      </c>
      <c r="BF78" s="54">
        <f t="shared" si="5"/>
        <v>0</v>
      </c>
      <c r="BG78" s="54">
        <f t="shared" si="6"/>
        <v>0</v>
      </c>
      <c r="BH78" s="54">
        <f t="shared" si="7"/>
        <v>0</v>
      </c>
      <c r="BI78" s="54"/>
      <c r="BJ78" s="145">
        <v>0</v>
      </c>
      <c r="BK78" s="99" t="str">
        <f t="shared" si="8"/>
        <v>Actualizar a los funcionarios en la normatividad vigente, referente a las reglas de cada subsistema y sus interrelaciones en el sistema de seguridad social, para dar cumplimiento a la misión de la entidad</v>
      </c>
      <c r="BL78" s="89">
        <v>0</v>
      </c>
      <c r="BM78" s="104"/>
      <c r="BN78" s="104"/>
      <c r="BO78" s="54" t="e">
        <f t="shared" si="21"/>
        <v>#DIV/0!</v>
      </c>
      <c r="BP78" s="54" t="e">
        <f t="shared" si="28"/>
        <v>#DIV/0!</v>
      </c>
      <c r="BQ78" s="54">
        <f t="shared" si="22"/>
        <v>0</v>
      </c>
      <c r="BR78" s="54">
        <f t="shared" si="29"/>
        <v>0</v>
      </c>
      <c r="BS78" s="54"/>
      <c r="BT78" s="145">
        <v>0</v>
      </c>
      <c r="BU78" s="99" t="str">
        <f t="shared" si="9"/>
        <v>Actualizar a los funcionarios en la normatividad vigente, referente a las reglas de cada subsistema y sus interrelaciones en el sistema de seguridad social, para dar cumplimiento a la misión de la entidad</v>
      </c>
      <c r="BV78" s="89">
        <v>0</v>
      </c>
      <c r="BW78" s="104"/>
      <c r="BX78" s="104"/>
      <c r="BY78" s="83" t="e">
        <f t="shared" si="23"/>
        <v>#DIV/0!</v>
      </c>
      <c r="BZ78" s="83" t="e">
        <f t="shared" si="30"/>
        <v>#DIV/0!</v>
      </c>
      <c r="CA78" s="83">
        <f t="shared" si="24"/>
        <v>0</v>
      </c>
      <c r="CB78" s="83">
        <f t="shared" si="31"/>
        <v>0</v>
      </c>
      <c r="CC78" s="83"/>
      <c r="CD78" s="57" t="str">
        <f t="shared" si="12"/>
        <v>No Prog ni Ejec</v>
      </c>
      <c r="CE78" s="57" t="str">
        <f t="shared" si="13"/>
        <v>No Prog ni Ejec</v>
      </c>
      <c r="CF78" s="57">
        <f t="shared" si="14"/>
        <v>0</v>
      </c>
      <c r="CG78" s="57">
        <f t="shared" si="15"/>
        <v>0</v>
      </c>
      <c r="CH78" s="57" t="str">
        <f t="shared" si="25"/>
        <v>No Prog ni Ejec</v>
      </c>
      <c r="CI78" s="57" t="str">
        <f t="shared" si="32"/>
        <v>No Prog ni Ejec</v>
      </c>
      <c r="CJ78" s="57" t="str">
        <f t="shared" si="16"/>
        <v>No Prog ni Ejec</v>
      </c>
      <c r="CK78" s="57" t="str">
        <f t="shared" si="17"/>
        <v>No Prog ni Ejec</v>
      </c>
      <c r="CL78" s="113">
        <f t="shared" si="287"/>
        <v>0</v>
      </c>
      <c r="CT78" s="58">
        <v>4</v>
      </c>
    </row>
    <row r="79" spans="1:105" s="58" customFormat="1" ht="112.5" customHeight="1" x14ac:dyDescent="0.2">
      <c r="A79" s="104">
        <v>11700</v>
      </c>
      <c r="B79" s="99" t="s">
        <v>14</v>
      </c>
      <c r="C79" s="81" t="s">
        <v>485</v>
      </c>
      <c r="D79" s="158"/>
      <c r="E79" s="158"/>
      <c r="F79" s="158" t="s">
        <v>1048</v>
      </c>
      <c r="G79" s="158" t="s">
        <v>1048</v>
      </c>
      <c r="H79" s="158"/>
      <c r="I79" s="158"/>
      <c r="J79" s="158"/>
      <c r="K79" s="158"/>
      <c r="L79" s="158" t="s">
        <v>1048</v>
      </c>
      <c r="M79" s="158"/>
      <c r="N79" s="158"/>
      <c r="O79" s="158"/>
      <c r="P79" s="158"/>
      <c r="Q79" s="169" t="s">
        <v>201</v>
      </c>
      <c r="R79" s="169" t="s">
        <v>201</v>
      </c>
      <c r="S79" s="104" t="s">
        <v>211</v>
      </c>
      <c r="T79" s="99" t="s">
        <v>94</v>
      </c>
      <c r="U79" s="99" t="s">
        <v>201</v>
      </c>
      <c r="V79" s="99" t="s">
        <v>201</v>
      </c>
      <c r="W79" s="104" t="s">
        <v>821</v>
      </c>
      <c r="X79" s="99" t="s">
        <v>765</v>
      </c>
      <c r="Y79" s="44" t="s">
        <v>376</v>
      </c>
      <c r="Z79" s="148">
        <v>1</v>
      </c>
      <c r="AA79" s="104" t="s">
        <v>803</v>
      </c>
      <c r="AB79" s="99" t="s">
        <v>789</v>
      </c>
      <c r="AC79" s="51">
        <v>46745300</v>
      </c>
      <c r="AD79" s="90"/>
      <c r="AE79" s="99" t="s">
        <v>16</v>
      </c>
      <c r="AF79" s="99" t="s">
        <v>21</v>
      </c>
      <c r="AG79" s="99" t="s">
        <v>201</v>
      </c>
      <c r="AH79" s="99" t="s">
        <v>639</v>
      </c>
      <c r="AI79" s="99" t="s">
        <v>77</v>
      </c>
      <c r="AJ79" s="99" t="s">
        <v>799</v>
      </c>
      <c r="AK79" s="99" t="s">
        <v>43</v>
      </c>
      <c r="AL79" s="148">
        <v>1</v>
      </c>
      <c r="AM79" s="99" t="str">
        <f t="shared" si="0"/>
        <v>Fortalecer los conocimientos de los funcionarios referente a los beneficios  económicos y legales al ser servidores públicos.</v>
      </c>
      <c r="AN79" s="51">
        <f t="shared" si="1"/>
        <v>46745300</v>
      </c>
      <c r="AO79" s="52" t="s">
        <v>46</v>
      </c>
      <c r="AP79" s="148">
        <v>0</v>
      </c>
      <c r="AQ79" s="99" t="str">
        <f t="shared" ref="AQ79:AQ94" si="331">+AM79</f>
        <v>Fortalecer los conocimientos de los funcionarios referente a los beneficios  económicos y legales al ser servidores públicos.</v>
      </c>
      <c r="AR79" s="82">
        <v>0</v>
      </c>
      <c r="AS79" s="104"/>
      <c r="AT79" s="104"/>
      <c r="AU79" s="54" t="e">
        <f t="shared" ref="AU79:AU95" si="332">+(AS79/AP79)</f>
        <v>#DIV/0!</v>
      </c>
      <c r="AV79" s="54" t="e">
        <f t="shared" ref="AV79:AV95" si="333">+(AT79/AR79)</f>
        <v>#DIV/0!</v>
      </c>
      <c r="AW79" s="54">
        <f t="shared" ref="AW79:AW95" si="334">+(AS79/AL79)</f>
        <v>0</v>
      </c>
      <c r="AX79" s="54">
        <f t="shared" ref="AX79:AX95" si="335">+(AT79/AN79)</f>
        <v>0</v>
      </c>
      <c r="AY79" s="54"/>
      <c r="AZ79" s="145">
        <v>0</v>
      </c>
      <c r="BA79" s="99" t="str">
        <f t="shared" ref="BA79:BA94" si="336">+AM79</f>
        <v>Fortalecer los conocimientos de los funcionarios referente a los beneficios  económicos y legales al ser servidores públicos.</v>
      </c>
      <c r="BB79" s="89">
        <v>0</v>
      </c>
      <c r="BC79" s="53"/>
      <c r="BD79" s="53"/>
      <c r="BE79" s="54" t="e">
        <f t="shared" ref="BE79:BE95" si="337">+(BC79/AZ79)</f>
        <v>#DIV/0!</v>
      </c>
      <c r="BF79" s="54" t="e">
        <f t="shared" ref="BF79:BF95" si="338">+(BD79/BB79)</f>
        <v>#DIV/0!</v>
      </c>
      <c r="BG79" s="54">
        <f t="shared" ref="BG79:BG95" si="339">+(BC79+AS79)/AL79</f>
        <v>0</v>
      </c>
      <c r="BH79" s="54">
        <f t="shared" ref="BH79:BH95" si="340">+(BD79+AT79)/AN79</f>
        <v>0</v>
      </c>
      <c r="BI79" s="54"/>
      <c r="BJ79" s="145">
        <v>1</v>
      </c>
      <c r="BK79" s="99" t="str">
        <f t="shared" ref="BK79:BK94" si="341">+AM79</f>
        <v>Fortalecer los conocimientos de los funcionarios referente a los beneficios  económicos y legales al ser servidores públicos.</v>
      </c>
      <c r="BL79" s="89">
        <f>+AN79</f>
        <v>46745300</v>
      </c>
      <c r="BM79" s="104"/>
      <c r="BN79" s="104"/>
      <c r="BO79" s="54">
        <f t="shared" ref="BO79:BO95" si="342">+(BM79/BJ79)</f>
        <v>0</v>
      </c>
      <c r="BP79" s="54">
        <f t="shared" ref="BP79:BP95" si="343">+(BN79/BL79)</f>
        <v>0</v>
      </c>
      <c r="BQ79" s="54">
        <f t="shared" ref="BQ79:BQ95" si="344">+(BC79+AS79+BM79)/AL79</f>
        <v>0</v>
      </c>
      <c r="BR79" s="54">
        <f t="shared" ref="BR79:BR95" si="345">+(BD79+AT79+BN79)/AN79</f>
        <v>0</v>
      </c>
      <c r="BS79" s="54"/>
      <c r="BT79" s="145">
        <v>0</v>
      </c>
      <c r="BU79" s="99" t="str">
        <f t="shared" ref="BU79:BU94" si="346">+AM79</f>
        <v>Fortalecer los conocimientos de los funcionarios referente a los beneficios  económicos y legales al ser servidores públicos.</v>
      </c>
      <c r="BV79" s="89">
        <v>0</v>
      </c>
      <c r="BW79" s="104"/>
      <c r="BX79" s="104"/>
      <c r="BY79" s="83" t="e">
        <f t="shared" ref="BY79:BY95" si="347">+(BW79/BT79)</f>
        <v>#DIV/0!</v>
      </c>
      <c r="BZ79" s="83" t="e">
        <f t="shared" ref="BZ79:BZ95" si="348">+(BX79/BV79)</f>
        <v>#DIV/0!</v>
      </c>
      <c r="CA79" s="83">
        <f t="shared" ref="CA79:CA95" si="349">+(BC79+AS79+BM79+BW79)/AL79</f>
        <v>0</v>
      </c>
      <c r="CB79" s="83">
        <f t="shared" ref="CB79:CB95" si="350">+(BD79+AT79+BN79+BX79)/AN79</f>
        <v>0</v>
      </c>
      <c r="CC79" s="83"/>
      <c r="CD79" s="57" t="str">
        <f t="shared" ref="CD79:CD118" si="351">IF(AND(AP79=0,AS79=0),"No Prog ni Ejec",IF(AP79=0,CONCATENATE("No Prog, Ejec=  ",AS79),AS79/AP79))</f>
        <v>No Prog ni Ejec</v>
      </c>
      <c r="CE79" s="57" t="str">
        <f t="shared" ref="CE79:CE118" si="352">IF(AND(AR79=0,AT79=0),"No Prog ni Ejec",IF(AR79=0,CONCATENATE("No Prog, Ejec=  ",AT79),AT79/AR79))</f>
        <v>No Prog ni Ejec</v>
      </c>
      <c r="CF79" s="57" t="str">
        <f t="shared" ref="CF79:CF118" si="353">IF(AND(AZ79=0,BC79=0),"No Prog ni Ejec",IF(AZ79=0,CONCATENATE("No Prog, Ejec=  ",BC79),BC79/AZ79))</f>
        <v>No Prog ni Ejec</v>
      </c>
      <c r="CG79" s="57" t="str">
        <f t="shared" ref="CG79:CG118" si="354">IF(AND(BB79=0,BD79=0),"No Prog ni Ejec",IF(BB79=0,CONCATENATE("No Prog, Ejec=  ",BD79),BD79/BB79))</f>
        <v>No Prog ni Ejec</v>
      </c>
      <c r="CH79" s="57">
        <f t="shared" ref="CH79:CH118" si="355">IF(AND(BJ79=0,BM79=0),"No Prog ni Ejec",IF(BJ79=0,CONCATENATE("No Prog, Ejec=  ",BM79),BM79/BJ79))</f>
        <v>0</v>
      </c>
      <c r="CI79" s="57">
        <f t="shared" ref="CI79:CI118" si="356">IF(AND(BL79=0,BN79=0),"No Prog ni Ejec",IF(BL79=0,CONCATENATE("No Prog, Ejec=  ",BN79),BN79/BL79))</f>
        <v>0</v>
      </c>
      <c r="CJ79" s="57" t="str">
        <f t="shared" ref="CJ79:CJ118" si="357">IF(AND(BT79=0,BW79=0),"No Prog ni Ejec",IF(BT79=0,CONCATENATE("No Prog, Ejec=  ",BW79),BW79/BT79))</f>
        <v>No Prog ni Ejec</v>
      </c>
      <c r="CK79" s="57" t="str">
        <f t="shared" ref="CK79:CK118" si="358">IF(AND(BV79=0,BX79=0),"No Prog ni Ejec",IF(BV79=0,CONCATENATE("No Prog, Ejec=  ",BX79),BX79/BV79))</f>
        <v>No Prog ni Ejec</v>
      </c>
      <c r="CL79" s="113">
        <f t="shared" si="287"/>
        <v>0</v>
      </c>
      <c r="CT79" s="58">
        <v>4</v>
      </c>
    </row>
    <row r="80" spans="1:105" s="58" customFormat="1" ht="89.25" customHeight="1" x14ac:dyDescent="0.2">
      <c r="A80" s="104">
        <v>11700</v>
      </c>
      <c r="B80" s="99" t="s">
        <v>14</v>
      </c>
      <c r="C80" s="81" t="s">
        <v>485</v>
      </c>
      <c r="D80" s="158"/>
      <c r="E80" s="158"/>
      <c r="F80" s="158" t="s">
        <v>1048</v>
      </c>
      <c r="G80" s="158" t="s">
        <v>1048</v>
      </c>
      <c r="H80" s="158"/>
      <c r="I80" s="158"/>
      <c r="J80" s="158"/>
      <c r="K80" s="158"/>
      <c r="L80" s="158" t="s">
        <v>1048</v>
      </c>
      <c r="M80" s="158"/>
      <c r="N80" s="158"/>
      <c r="O80" s="158"/>
      <c r="P80" s="158"/>
      <c r="Q80" s="169" t="s">
        <v>201</v>
      </c>
      <c r="R80" s="169" t="s">
        <v>201</v>
      </c>
      <c r="S80" s="104" t="s">
        <v>211</v>
      </c>
      <c r="T80" s="99" t="s">
        <v>94</v>
      </c>
      <c r="U80" s="99" t="s">
        <v>201</v>
      </c>
      <c r="V80" s="99" t="s">
        <v>201</v>
      </c>
      <c r="W80" s="104" t="s">
        <v>822</v>
      </c>
      <c r="X80" s="99" t="s">
        <v>766</v>
      </c>
      <c r="Y80" s="44" t="s">
        <v>376</v>
      </c>
      <c r="Z80" s="148">
        <v>1</v>
      </c>
      <c r="AA80" s="104" t="s">
        <v>804</v>
      </c>
      <c r="AB80" s="99" t="s">
        <v>790</v>
      </c>
      <c r="AC80" s="51">
        <v>46745300</v>
      </c>
      <c r="AD80" s="90"/>
      <c r="AE80" s="99" t="s">
        <v>16</v>
      </c>
      <c r="AF80" s="99" t="s">
        <v>21</v>
      </c>
      <c r="AG80" s="99" t="s">
        <v>201</v>
      </c>
      <c r="AH80" s="99" t="s">
        <v>639</v>
      </c>
      <c r="AI80" s="99" t="s">
        <v>77</v>
      </c>
      <c r="AJ80" s="99" t="s">
        <v>799</v>
      </c>
      <c r="AK80" s="99" t="s">
        <v>43</v>
      </c>
      <c r="AL80" s="148">
        <v>1</v>
      </c>
      <c r="AM80" s="99" t="str">
        <f t="shared" si="0"/>
        <v>Facilitar el proceso de consolidación de la información y los procesos de las áreas de la entidad que manejan volúmenes grandes de información</v>
      </c>
      <c r="AN80" s="51">
        <f t="shared" si="0"/>
        <v>46745300</v>
      </c>
      <c r="AO80" s="52" t="s">
        <v>46</v>
      </c>
      <c r="AP80" s="148">
        <v>0</v>
      </c>
      <c r="AQ80" s="99" t="str">
        <f t="shared" si="331"/>
        <v>Facilitar el proceso de consolidación de la información y los procesos de las áreas de la entidad que manejan volúmenes grandes de información</v>
      </c>
      <c r="AR80" s="82">
        <v>0</v>
      </c>
      <c r="AS80" s="104"/>
      <c r="AT80" s="104"/>
      <c r="AU80" s="54" t="e">
        <f t="shared" si="332"/>
        <v>#DIV/0!</v>
      </c>
      <c r="AV80" s="54" t="e">
        <f t="shared" si="333"/>
        <v>#DIV/0!</v>
      </c>
      <c r="AW80" s="54">
        <f t="shared" si="334"/>
        <v>0</v>
      </c>
      <c r="AX80" s="54">
        <f t="shared" si="335"/>
        <v>0</v>
      </c>
      <c r="AY80" s="54"/>
      <c r="AZ80" s="145">
        <v>1</v>
      </c>
      <c r="BA80" s="99" t="str">
        <f t="shared" si="336"/>
        <v>Facilitar el proceso de consolidación de la información y los procesos de las áreas de la entidad que manejan volúmenes grandes de información</v>
      </c>
      <c r="BB80" s="89">
        <f>+AN80</f>
        <v>46745300</v>
      </c>
      <c r="BC80" s="53"/>
      <c r="BD80" s="53"/>
      <c r="BE80" s="54">
        <f t="shared" si="337"/>
        <v>0</v>
      </c>
      <c r="BF80" s="54">
        <f t="shared" si="338"/>
        <v>0</v>
      </c>
      <c r="BG80" s="54">
        <f t="shared" si="339"/>
        <v>0</v>
      </c>
      <c r="BH80" s="54">
        <f t="shared" si="340"/>
        <v>0</v>
      </c>
      <c r="BI80" s="54"/>
      <c r="BJ80" s="145">
        <v>0</v>
      </c>
      <c r="BK80" s="99" t="str">
        <f t="shared" si="341"/>
        <v>Facilitar el proceso de consolidación de la información y los procesos de las áreas de la entidad que manejan volúmenes grandes de información</v>
      </c>
      <c r="BL80" s="89">
        <v>0</v>
      </c>
      <c r="BM80" s="104"/>
      <c r="BN80" s="104"/>
      <c r="BO80" s="54" t="e">
        <f t="shared" si="342"/>
        <v>#DIV/0!</v>
      </c>
      <c r="BP80" s="54" t="e">
        <f t="shared" si="343"/>
        <v>#DIV/0!</v>
      </c>
      <c r="BQ80" s="54">
        <f t="shared" si="344"/>
        <v>0</v>
      </c>
      <c r="BR80" s="54">
        <f t="shared" si="345"/>
        <v>0</v>
      </c>
      <c r="BS80" s="54"/>
      <c r="BT80" s="145">
        <v>0</v>
      </c>
      <c r="BU80" s="99" t="str">
        <f t="shared" si="346"/>
        <v>Facilitar el proceso de consolidación de la información y los procesos de las áreas de la entidad que manejan volúmenes grandes de información</v>
      </c>
      <c r="BV80" s="89">
        <v>0</v>
      </c>
      <c r="BW80" s="104"/>
      <c r="BX80" s="104"/>
      <c r="BY80" s="83" t="e">
        <f t="shared" si="347"/>
        <v>#DIV/0!</v>
      </c>
      <c r="BZ80" s="83" t="e">
        <f t="shared" si="348"/>
        <v>#DIV/0!</v>
      </c>
      <c r="CA80" s="83">
        <f t="shared" si="349"/>
        <v>0</v>
      </c>
      <c r="CB80" s="83">
        <f t="shared" si="350"/>
        <v>0</v>
      </c>
      <c r="CC80" s="83"/>
      <c r="CD80" s="57" t="str">
        <f t="shared" si="351"/>
        <v>No Prog ni Ejec</v>
      </c>
      <c r="CE80" s="57" t="str">
        <f t="shared" si="352"/>
        <v>No Prog ni Ejec</v>
      </c>
      <c r="CF80" s="57">
        <f t="shared" si="353"/>
        <v>0</v>
      </c>
      <c r="CG80" s="57">
        <f t="shared" si="354"/>
        <v>0</v>
      </c>
      <c r="CH80" s="57" t="str">
        <f t="shared" si="355"/>
        <v>No Prog ni Ejec</v>
      </c>
      <c r="CI80" s="57" t="str">
        <f t="shared" si="356"/>
        <v>No Prog ni Ejec</v>
      </c>
      <c r="CJ80" s="57" t="str">
        <f t="shared" si="357"/>
        <v>No Prog ni Ejec</v>
      </c>
      <c r="CK80" s="57" t="str">
        <f t="shared" si="358"/>
        <v>No Prog ni Ejec</v>
      </c>
      <c r="CL80" s="113">
        <f t="shared" si="287"/>
        <v>0</v>
      </c>
      <c r="CT80" s="58">
        <v>4</v>
      </c>
    </row>
    <row r="81" spans="1:105" s="58" customFormat="1" ht="101.25" customHeight="1" x14ac:dyDescent="0.2">
      <c r="A81" s="104">
        <v>11700</v>
      </c>
      <c r="B81" s="99" t="s">
        <v>14</v>
      </c>
      <c r="C81" s="81" t="s">
        <v>485</v>
      </c>
      <c r="D81" s="158"/>
      <c r="E81" s="158"/>
      <c r="F81" s="158" t="s">
        <v>1048</v>
      </c>
      <c r="G81" s="158" t="s">
        <v>1048</v>
      </c>
      <c r="H81" s="158"/>
      <c r="I81" s="158"/>
      <c r="J81" s="158"/>
      <c r="K81" s="158"/>
      <c r="L81" s="158" t="s">
        <v>1048</v>
      </c>
      <c r="M81" s="158"/>
      <c r="N81" s="158"/>
      <c r="O81" s="158"/>
      <c r="P81" s="158"/>
      <c r="Q81" s="169" t="s">
        <v>201</v>
      </c>
      <c r="R81" s="169" t="s">
        <v>201</v>
      </c>
      <c r="S81" s="104" t="s">
        <v>211</v>
      </c>
      <c r="T81" s="99" t="s">
        <v>94</v>
      </c>
      <c r="U81" s="99" t="s">
        <v>201</v>
      </c>
      <c r="V81" s="99" t="s">
        <v>201</v>
      </c>
      <c r="W81" s="104" t="s">
        <v>823</v>
      </c>
      <c r="X81" s="99" t="s">
        <v>767</v>
      </c>
      <c r="Y81" s="44" t="s">
        <v>376</v>
      </c>
      <c r="Z81" s="148">
        <v>1</v>
      </c>
      <c r="AA81" s="104" t="s">
        <v>805</v>
      </c>
      <c r="AB81" s="99" t="s">
        <v>791</v>
      </c>
      <c r="AC81" s="51">
        <v>46745300</v>
      </c>
      <c r="AD81" s="90"/>
      <c r="AE81" s="99" t="s">
        <v>16</v>
      </c>
      <c r="AF81" s="99" t="s">
        <v>21</v>
      </c>
      <c r="AG81" s="99" t="s">
        <v>201</v>
      </c>
      <c r="AH81" s="99" t="s">
        <v>639</v>
      </c>
      <c r="AI81" s="99" t="s">
        <v>77</v>
      </c>
      <c r="AJ81" s="99" t="s">
        <v>799</v>
      </c>
      <c r="AK81" s="99" t="s">
        <v>43</v>
      </c>
      <c r="AL81" s="148">
        <v>1</v>
      </c>
      <c r="AM81" s="99" t="str">
        <f t="shared" si="0"/>
        <v>Adquirir conocimientos  de acuerdo a la norma vigente que permitan establecer bases para la fundamentación de criterios y análisis en el desarrollo financiero de acuerdo a la naturaleza jurídica de la entidad</v>
      </c>
      <c r="AN81" s="51">
        <f t="shared" si="0"/>
        <v>46745300</v>
      </c>
      <c r="AO81" s="52" t="s">
        <v>46</v>
      </c>
      <c r="AP81" s="148">
        <v>0</v>
      </c>
      <c r="AQ81" s="99" t="str">
        <f t="shared" si="331"/>
        <v>Adquirir conocimientos  de acuerdo a la norma vigente que permitan establecer bases para la fundamentación de criterios y análisis en el desarrollo financiero de acuerdo a la naturaleza jurídica de la entidad</v>
      </c>
      <c r="AR81" s="82">
        <v>0</v>
      </c>
      <c r="AS81" s="104"/>
      <c r="AT81" s="104"/>
      <c r="AU81" s="54" t="e">
        <f t="shared" si="332"/>
        <v>#DIV/0!</v>
      </c>
      <c r="AV81" s="54" t="e">
        <f t="shared" si="333"/>
        <v>#DIV/0!</v>
      </c>
      <c r="AW81" s="54">
        <f t="shared" si="334"/>
        <v>0</v>
      </c>
      <c r="AX81" s="54">
        <f t="shared" si="335"/>
        <v>0</v>
      </c>
      <c r="AY81" s="54"/>
      <c r="AZ81" s="145">
        <v>0</v>
      </c>
      <c r="BA81" s="99" t="str">
        <f t="shared" si="336"/>
        <v>Adquirir conocimientos  de acuerdo a la norma vigente que permitan establecer bases para la fundamentación de criterios y análisis en el desarrollo financiero de acuerdo a la naturaleza jurídica de la entidad</v>
      </c>
      <c r="BB81" s="89">
        <v>0</v>
      </c>
      <c r="BC81" s="53"/>
      <c r="BD81" s="53"/>
      <c r="BE81" s="54" t="e">
        <f t="shared" si="337"/>
        <v>#DIV/0!</v>
      </c>
      <c r="BF81" s="54" t="e">
        <f t="shared" si="338"/>
        <v>#DIV/0!</v>
      </c>
      <c r="BG81" s="54">
        <f t="shared" si="339"/>
        <v>0</v>
      </c>
      <c r="BH81" s="54">
        <f t="shared" si="340"/>
        <v>0</v>
      </c>
      <c r="BI81" s="54"/>
      <c r="BJ81" s="145">
        <v>1</v>
      </c>
      <c r="BK81" s="99" t="str">
        <f t="shared" si="341"/>
        <v>Adquirir conocimientos  de acuerdo a la norma vigente que permitan establecer bases para la fundamentación de criterios y análisis en el desarrollo financiero de acuerdo a la naturaleza jurídica de la entidad</v>
      </c>
      <c r="BL81" s="89">
        <f>+AN81</f>
        <v>46745300</v>
      </c>
      <c r="BM81" s="104"/>
      <c r="BN81" s="104"/>
      <c r="BO81" s="54">
        <f t="shared" si="342"/>
        <v>0</v>
      </c>
      <c r="BP81" s="54">
        <f t="shared" si="343"/>
        <v>0</v>
      </c>
      <c r="BQ81" s="54">
        <f t="shared" si="344"/>
        <v>0</v>
      </c>
      <c r="BR81" s="54">
        <f t="shared" si="345"/>
        <v>0</v>
      </c>
      <c r="BS81" s="54"/>
      <c r="BT81" s="145">
        <v>0</v>
      </c>
      <c r="BU81" s="99" t="str">
        <f t="shared" si="346"/>
        <v>Adquirir conocimientos  de acuerdo a la norma vigente que permitan establecer bases para la fundamentación de criterios y análisis en el desarrollo financiero de acuerdo a la naturaleza jurídica de la entidad</v>
      </c>
      <c r="BV81" s="89">
        <v>0</v>
      </c>
      <c r="BW81" s="104"/>
      <c r="BX81" s="104"/>
      <c r="BY81" s="83" t="e">
        <f t="shared" si="347"/>
        <v>#DIV/0!</v>
      </c>
      <c r="BZ81" s="83" t="e">
        <f t="shared" si="348"/>
        <v>#DIV/0!</v>
      </c>
      <c r="CA81" s="83">
        <f t="shared" si="349"/>
        <v>0</v>
      </c>
      <c r="CB81" s="83">
        <f t="shared" si="350"/>
        <v>0</v>
      </c>
      <c r="CC81" s="83"/>
      <c r="CD81" s="57" t="str">
        <f t="shared" si="351"/>
        <v>No Prog ni Ejec</v>
      </c>
      <c r="CE81" s="57" t="str">
        <f t="shared" si="352"/>
        <v>No Prog ni Ejec</v>
      </c>
      <c r="CF81" s="57" t="str">
        <f t="shared" si="353"/>
        <v>No Prog ni Ejec</v>
      </c>
      <c r="CG81" s="57" t="str">
        <f t="shared" si="354"/>
        <v>No Prog ni Ejec</v>
      </c>
      <c r="CH81" s="57">
        <f t="shared" si="355"/>
        <v>0</v>
      </c>
      <c r="CI81" s="57">
        <f t="shared" si="356"/>
        <v>0</v>
      </c>
      <c r="CJ81" s="57" t="str">
        <f t="shared" si="357"/>
        <v>No Prog ni Ejec</v>
      </c>
      <c r="CK81" s="57" t="str">
        <f t="shared" si="358"/>
        <v>No Prog ni Ejec</v>
      </c>
      <c r="CL81" s="113">
        <f t="shared" si="287"/>
        <v>0</v>
      </c>
      <c r="CT81" s="58">
        <v>4</v>
      </c>
    </row>
    <row r="82" spans="1:105" s="58" customFormat="1" ht="108.75" customHeight="1" x14ac:dyDescent="0.2">
      <c r="A82" s="104">
        <v>11700</v>
      </c>
      <c r="B82" s="99" t="s">
        <v>14</v>
      </c>
      <c r="C82" s="81" t="s">
        <v>485</v>
      </c>
      <c r="D82" s="158"/>
      <c r="E82" s="158"/>
      <c r="F82" s="158" t="s">
        <v>1048</v>
      </c>
      <c r="G82" s="158" t="s">
        <v>1048</v>
      </c>
      <c r="H82" s="158"/>
      <c r="I82" s="158"/>
      <c r="J82" s="158"/>
      <c r="K82" s="158"/>
      <c r="L82" s="158" t="s">
        <v>1048</v>
      </c>
      <c r="M82" s="158"/>
      <c r="N82" s="158"/>
      <c r="O82" s="158"/>
      <c r="P82" s="158"/>
      <c r="Q82" s="169" t="s">
        <v>201</v>
      </c>
      <c r="R82" s="169" t="s">
        <v>201</v>
      </c>
      <c r="S82" s="104" t="s">
        <v>211</v>
      </c>
      <c r="T82" s="99" t="s">
        <v>94</v>
      </c>
      <c r="U82" s="99" t="s">
        <v>201</v>
      </c>
      <c r="V82" s="99" t="s">
        <v>201</v>
      </c>
      <c r="W82" s="104" t="s">
        <v>824</v>
      </c>
      <c r="X82" s="99" t="s">
        <v>768</v>
      </c>
      <c r="Y82" s="44" t="s">
        <v>376</v>
      </c>
      <c r="Z82" s="148">
        <v>1</v>
      </c>
      <c r="AA82" s="104" t="s">
        <v>806</v>
      </c>
      <c r="AB82" s="99" t="s">
        <v>792</v>
      </c>
      <c r="AC82" s="51">
        <v>46745300</v>
      </c>
      <c r="AD82" s="90"/>
      <c r="AE82" s="99" t="s">
        <v>16</v>
      </c>
      <c r="AF82" s="99" t="s">
        <v>21</v>
      </c>
      <c r="AG82" s="99" t="s">
        <v>201</v>
      </c>
      <c r="AH82" s="99" t="s">
        <v>639</v>
      </c>
      <c r="AI82" s="99" t="s">
        <v>77</v>
      </c>
      <c r="AJ82" s="99" t="s">
        <v>799</v>
      </c>
      <c r="AK82" s="99" t="s">
        <v>43</v>
      </c>
      <c r="AL82" s="148">
        <v>1</v>
      </c>
      <c r="AM82" s="99" t="str">
        <f t="shared" si="0"/>
        <v>Mejorar la presentación de la información en las áreas de la entidad que manejan volúmenes altos de datos, y se logre una adecuada recolección, información e interpretación de los datos</v>
      </c>
      <c r="AN82" s="51">
        <f t="shared" si="0"/>
        <v>46745300</v>
      </c>
      <c r="AO82" s="52" t="s">
        <v>46</v>
      </c>
      <c r="AP82" s="148">
        <v>0</v>
      </c>
      <c r="AQ82" s="99" t="str">
        <f t="shared" si="331"/>
        <v>Mejorar la presentación de la información en las áreas de la entidad que manejan volúmenes altos de datos, y se logre una adecuada recolección, información e interpretación de los datos</v>
      </c>
      <c r="AR82" s="82">
        <v>0</v>
      </c>
      <c r="AS82" s="104"/>
      <c r="AT82" s="104"/>
      <c r="AU82" s="54" t="e">
        <f t="shared" si="332"/>
        <v>#DIV/0!</v>
      </c>
      <c r="AV82" s="54" t="e">
        <f t="shared" si="333"/>
        <v>#DIV/0!</v>
      </c>
      <c r="AW82" s="54">
        <f t="shared" si="334"/>
        <v>0</v>
      </c>
      <c r="AX82" s="54">
        <f t="shared" si="335"/>
        <v>0</v>
      </c>
      <c r="AY82" s="54"/>
      <c r="AZ82" s="145">
        <v>0</v>
      </c>
      <c r="BA82" s="99" t="str">
        <f t="shared" si="336"/>
        <v>Mejorar la presentación de la información en las áreas de la entidad que manejan volúmenes altos de datos, y se logre una adecuada recolección, información e interpretación de los datos</v>
      </c>
      <c r="BB82" s="89">
        <v>0</v>
      </c>
      <c r="BC82" s="53"/>
      <c r="BD82" s="53"/>
      <c r="BE82" s="54" t="e">
        <f t="shared" si="337"/>
        <v>#DIV/0!</v>
      </c>
      <c r="BF82" s="54" t="e">
        <f t="shared" si="338"/>
        <v>#DIV/0!</v>
      </c>
      <c r="BG82" s="54">
        <f t="shared" si="339"/>
        <v>0</v>
      </c>
      <c r="BH82" s="54">
        <f t="shared" si="340"/>
        <v>0</v>
      </c>
      <c r="BI82" s="54"/>
      <c r="BJ82" s="145">
        <v>0</v>
      </c>
      <c r="BK82" s="99" t="str">
        <f t="shared" si="341"/>
        <v>Mejorar la presentación de la información en las áreas de la entidad que manejan volúmenes altos de datos, y se logre una adecuada recolección, información e interpretación de los datos</v>
      </c>
      <c r="BL82" s="89">
        <v>0</v>
      </c>
      <c r="BM82" s="104"/>
      <c r="BN82" s="104"/>
      <c r="BO82" s="54" t="e">
        <f t="shared" si="342"/>
        <v>#DIV/0!</v>
      </c>
      <c r="BP82" s="54" t="e">
        <f t="shared" si="343"/>
        <v>#DIV/0!</v>
      </c>
      <c r="BQ82" s="54">
        <f t="shared" si="344"/>
        <v>0</v>
      </c>
      <c r="BR82" s="54">
        <f t="shared" si="345"/>
        <v>0</v>
      </c>
      <c r="BS82" s="54"/>
      <c r="BT82" s="145">
        <v>1</v>
      </c>
      <c r="BU82" s="99" t="str">
        <f t="shared" si="346"/>
        <v>Mejorar la presentación de la información en las áreas de la entidad que manejan volúmenes altos de datos, y se logre una adecuada recolección, información e interpretación de los datos</v>
      </c>
      <c r="BV82" s="89">
        <f>+AN82</f>
        <v>46745300</v>
      </c>
      <c r="BW82" s="104"/>
      <c r="BX82" s="104"/>
      <c r="BY82" s="83">
        <f t="shared" si="347"/>
        <v>0</v>
      </c>
      <c r="BZ82" s="83">
        <f t="shared" si="348"/>
        <v>0</v>
      </c>
      <c r="CA82" s="83">
        <f t="shared" si="349"/>
        <v>0</v>
      </c>
      <c r="CB82" s="83">
        <f t="shared" si="350"/>
        <v>0</v>
      </c>
      <c r="CC82" s="83"/>
      <c r="CD82" s="57" t="str">
        <f t="shared" si="351"/>
        <v>No Prog ni Ejec</v>
      </c>
      <c r="CE82" s="57" t="str">
        <f t="shared" si="352"/>
        <v>No Prog ni Ejec</v>
      </c>
      <c r="CF82" s="57" t="str">
        <f t="shared" si="353"/>
        <v>No Prog ni Ejec</v>
      </c>
      <c r="CG82" s="57" t="str">
        <f t="shared" si="354"/>
        <v>No Prog ni Ejec</v>
      </c>
      <c r="CH82" s="57" t="str">
        <f t="shared" si="355"/>
        <v>No Prog ni Ejec</v>
      </c>
      <c r="CI82" s="57" t="str">
        <f t="shared" si="356"/>
        <v>No Prog ni Ejec</v>
      </c>
      <c r="CJ82" s="57">
        <f t="shared" si="357"/>
        <v>0</v>
      </c>
      <c r="CK82" s="57">
        <f t="shared" si="358"/>
        <v>0</v>
      </c>
      <c r="CL82" s="113">
        <f t="shared" si="287"/>
        <v>0</v>
      </c>
      <c r="CT82" s="58">
        <v>4</v>
      </c>
    </row>
    <row r="83" spans="1:105" s="58" customFormat="1" ht="106.5" customHeight="1" x14ac:dyDescent="0.2">
      <c r="A83" s="104">
        <v>11700</v>
      </c>
      <c r="B83" s="99" t="s">
        <v>14</v>
      </c>
      <c r="C83" s="81" t="s">
        <v>485</v>
      </c>
      <c r="D83" s="158"/>
      <c r="E83" s="158"/>
      <c r="F83" s="158" t="s">
        <v>1048</v>
      </c>
      <c r="G83" s="158" t="s">
        <v>1048</v>
      </c>
      <c r="H83" s="158"/>
      <c r="I83" s="158"/>
      <c r="J83" s="158"/>
      <c r="K83" s="158"/>
      <c r="L83" s="158" t="s">
        <v>1048</v>
      </c>
      <c r="M83" s="158"/>
      <c r="N83" s="158"/>
      <c r="O83" s="158"/>
      <c r="P83" s="158"/>
      <c r="Q83" s="169" t="s">
        <v>201</v>
      </c>
      <c r="R83" s="169" t="s">
        <v>201</v>
      </c>
      <c r="S83" s="104" t="s">
        <v>211</v>
      </c>
      <c r="T83" s="99" t="s">
        <v>94</v>
      </c>
      <c r="U83" s="99" t="s">
        <v>201</v>
      </c>
      <c r="V83" s="99" t="s">
        <v>201</v>
      </c>
      <c r="W83" s="104" t="s">
        <v>825</v>
      </c>
      <c r="X83" s="99" t="s">
        <v>769</v>
      </c>
      <c r="Y83" s="44" t="s">
        <v>376</v>
      </c>
      <c r="Z83" s="148">
        <v>1</v>
      </c>
      <c r="AA83" s="104" t="s">
        <v>807</v>
      </c>
      <c r="AB83" s="99" t="s">
        <v>793</v>
      </c>
      <c r="AC83" s="51">
        <v>46745300</v>
      </c>
      <c r="AD83" s="90"/>
      <c r="AE83" s="99" t="s">
        <v>16</v>
      </c>
      <c r="AF83" s="99" t="s">
        <v>21</v>
      </c>
      <c r="AG83" s="99" t="s">
        <v>201</v>
      </c>
      <c r="AH83" s="99" t="s">
        <v>639</v>
      </c>
      <c r="AI83" s="99" t="s">
        <v>77</v>
      </c>
      <c r="AJ83" s="99" t="s">
        <v>799</v>
      </c>
      <c r="AK83" s="99" t="s">
        <v>43</v>
      </c>
      <c r="AL83" s="148">
        <v>1</v>
      </c>
      <c r="AM83" s="99" t="str">
        <f t="shared" si="0"/>
        <v>Lograr que los funcionarios identifiquen los lineamientos esenciales, para construir una oferta favorable, que conlleve a los resultados esperados  en cada contratación y les facilite el desarrollo de  cada proceso de la entidad</v>
      </c>
      <c r="AN83" s="51">
        <f t="shared" si="0"/>
        <v>46745300</v>
      </c>
      <c r="AO83" s="52" t="s">
        <v>46</v>
      </c>
      <c r="AP83" s="148">
        <v>0</v>
      </c>
      <c r="AQ83" s="99" t="str">
        <f t="shared" si="331"/>
        <v>Lograr que los funcionarios identifiquen los lineamientos esenciales, para construir una oferta favorable, que conlleve a los resultados esperados  en cada contratación y les facilite el desarrollo de  cada proceso de la entidad</v>
      </c>
      <c r="AR83" s="82">
        <v>0</v>
      </c>
      <c r="AS83" s="104"/>
      <c r="AT83" s="104"/>
      <c r="AU83" s="54" t="e">
        <f t="shared" si="332"/>
        <v>#DIV/0!</v>
      </c>
      <c r="AV83" s="54" t="e">
        <f t="shared" si="333"/>
        <v>#DIV/0!</v>
      </c>
      <c r="AW83" s="54">
        <f t="shared" si="334"/>
        <v>0</v>
      </c>
      <c r="AX83" s="54">
        <f t="shared" si="335"/>
        <v>0</v>
      </c>
      <c r="AY83" s="54"/>
      <c r="AZ83" s="145">
        <v>0</v>
      </c>
      <c r="BA83" s="99" t="str">
        <f t="shared" si="336"/>
        <v>Lograr que los funcionarios identifiquen los lineamientos esenciales, para construir una oferta favorable, que conlleve a los resultados esperados  en cada contratación y les facilite el desarrollo de  cada proceso de la entidad</v>
      </c>
      <c r="BB83" s="89">
        <v>0</v>
      </c>
      <c r="BC83" s="53"/>
      <c r="BD83" s="53"/>
      <c r="BE83" s="54" t="e">
        <f t="shared" si="337"/>
        <v>#DIV/0!</v>
      </c>
      <c r="BF83" s="54" t="e">
        <f t="shared" si="338"/>
        <v>#DIV/0!</v>
      </c>
      <c r="BG83" s="54">
        <f t="shared" si="339"/>
        <v>0</v>
      </c>
      <c r="BH83" s="54">
        <f t="shared" si="340"/>
        <v>0</v>
      </c>
      <c r="BI83" s="54"/>
      <c r="BJ83" s="145">
        <v>1</v>
      </c>
      <c r="BK83" s="99" t="str">
        <f t="shared" si="341"/>
        <v>Lograr que los funcionarios identifiquen los lineamientos esenciales, para construir una oferta favorable, que conlleve a los resultados esperados  en cada contratación y les facilite el desarrollo de  cada proceso de la entidad</v>
      </c>
      <c r="BL83" s="89">
        <f>+AN83</f>
        <v>46745300</v>
      </c>
      <c r="BM83" s="104"/>
      <c r="BN83" s="104"/>
      <c r="BO83" s="54">
        <f t="shared" si="342"/>
        <v>0</v>
      </c>
      <c r="BP83" s="54">
        <f t="shared" si="343"/>
        <v>0</v>
      </c>
      <c r="BQ83" s="54">
        <f t="shared" si="344"/>
        <v>0</v>
      </c>
      <c r="BR83" s="54">
        <f t="shared" si="345"/>
        <v>0</v>
      </c>
      <c r="BS83" s="54"/>
      <c r="BT83" s="145">
        <v>0</v>
      </c>
      <c r="BU83" s="99" t="str">
        <f t="shared" si="346"/>
        <v>Lograr que los funcionarios identifiquen los lineamientos esenciales, para construir una oferta favorable, que conlleve a los resultados esperados  en cada contratación y les facilite el desarrollo de  cada proceso de la entidad</v>
      </c>
      <c r="BV83" s="89">
        <v>0</v>
      </c>
      <c r="BW83" s="104"/>
      <c r="BX83" s="104"/>
      <c r="BY83" s="83" t="e">
        <f t="shared" si="347"/>
        <v>#DIV/0!</v>
      </c>
      <c r="BZ83" s="83" t="e">
        <f t="shared" si="348"/>
        <v>#DIV/0!</v>
      </c>
      <c r="CA83" s="83">
        <f t="shared" si="349"/>
        <v>0</v>
      </c>
      <c r="CB83" s="83">
        <f t="shared" si="350"/>
        <v>0</v>
      </c>
      <c r="CC83" s="83"/>
      <c r="CD83" s="57" t="str">
        <f t="shared" si="351"/>
        <v>No Prog ni Ejec</v>
      </c>
      <c r="CE83" s="57" t="str">
        <f t="shared" si="352"/>
        <v>No Prog ni Ejec</v>
      </c>
      <c r="CF83" s="57" t="str">
        <f t="shared" si="353"/>
        <v>No Prog ni Ejec</v>
      </c>
      <c r="CG83" s="57" t="str">
        <f t="shared" si="354"/>
        <v>No Prog ni Ejec</v>
      </c>
      <c r="CH83" s="57">
        <f t="shared" si="355"/>
        <v>0</v>
      </c>
      <c r="CI83" s="57">
        <f t="shared" si="356"/>
        <v>0</v>
      </c>
      <c r="CJ83" s="57" t="str">
        <f t="shared" si="357"/>
        <v>No Prog ni Ejec</v>
      </c>
      <c r="CK83" s="57" t="str">
        <f t="shared" si="358"/>
        <v>No Prog ni Ejec</v>
      </c>
      <c r="CL83" s="113">
        <f t="shared" si="287"/>
        <v>0</v>
      </c>
      <c r="CT83" s="58">
        <v>4</v>
      </c>
    </row>
    <row r="84" spans="1:105" s="58" customFormat="1" ht="89.25" customHeight="1" x14ac:dyDescent="0.2">
      <c r="A84" s="104">
        <v>11700</v>
      </c>
      <c r="B84" s="99" t="s">
        <v>14</v>
      </c>
      <c r="C84" s="81" t="s">
        <v>485</v>
      </c>
      <c r="D84" s="158"/>
      <c r="E84" s="158"/>
      <c r="F84" s="158" t="s">
        <v>1048</v>
      </c>
      <c r="G84" s="158" t="s">
        <v>1048</v>
      </c>
      <c r="H84" s="158"/>
      <c r="I84" s="158"/>
      <c r="J84" s="158"/>
      <c r="K84" s="158"/>
      <c r="L84" s="158" t="s">
        <v>1048</v>
      </c>
      <c r="M84" s="158"/>
      <c r="N84" s="158"/>
      <c r="O84" s="158"/>
      <c r="P84" s="158"/>
      <c r="Q84" s="169" t="s">
        <v>201</v>
      </c>
      <c r="R84" s="169" t="s">
        <v>201</v>
      </c>
      <c r="S84" s="104" t="s">
        <v>211</v>
      </c>
      <c r="T84" s="99" t="s">
        <v>94</v>
      </c>
      <c r="U84" s="99" t="s">
        <v>201</v>
      </c>
      <c r="V84" s="99" t="s">
        <v>201</v>
      </c>
      <c r="W84" s="104" t="s">
        <v>826</v>
      </c>
      <c r="X84" s="99" t="s">
        <v>770</v>
      </c>
      <c r="Y84" s="44" t="s">
        <v>376</v>
      </c>
      <c r="Z84" s="148">
        <v>1</v>
      </c>
      <c r="AA84" s="104" t="s">
        <v>808</v>
      </c>
      <c r="AB84" s="99" t="s">
        <v>794</v>
      </c>
      <c r="AC84" s="51">
        <v>46745300</v>
      </c>
      <c r="AD84" s="90"/>
      <c r="AE84" s="99" t="s">
        <v>16</v>
      </c>
      <c r="AF84" s="99" t="s">
        <v>21</v>
      </c>
      <c r="AG84" s="99" t="s">
        <v>201</v>
      </c>
      <c r="AH84" s="99" t="s">
        <v>639</v>
      </c>
      <c r="AI84" s="99" t="s">
        <v>77</v>
      </c>
      <c r="AJ84" s="99" t="s">
        <v>799</v>
      </c>
      <c r="AK84" s="99" t="s">
        <v>43</v>
      </c>
      <c r="AL84" s="148">
        <v>1</v>
      </c>
      <c r="AM84" s="99" t="str">
        <f t="shared" si="0"/>
        <v>Dar cumplimiento al Decreto 1072 de 2015, relacionado con el programa de seguridad y salud en el trabajo.</v>
      </c>
      <c r="AN84" s="51">
        <f t="shared" si="0"/>
        <v>46745300</v>
      </c>
      <c r="AO84" s="52" t="s">
        <v>46</v>
      </c>
      <c r="AP84" s="148">
        <v>0</v>
      </c>
      <c r="AQ84" s="99" t="str">
        <f t="shared" si="331"/>
        <v>Dar cumplimiento al Decreto 1072 de 2015, relacionado con el programa de seguridad y salud en el trabajo.</v>
      </c>
      <c r="AR84" s="82">
        <v>0</v>
      </c>
      <c r="AS84" s="104"/>
      <c r="AT84" s="104"/>
      <c r="AU84" s="54" t="e">
        <f t="shared" si="332"/>
        <v>#DIV/0!</v>
      </c>
      <c r="AV84" s="54" t="e">
        <f t="shared" si="333"/>
        <v>#DIV/0!</v>
      </c>
      <c r="AW84" s="54">
        <f t="shared" si="334"/>
        <v>0</v>
      </c>
      <c r="AX84" s="54">
        <f t="shared" si="335"/>
        <v>0</v>
      </c>
      <c r="AY84" s="54"/>
      <c r="AZ84" s="145">
        <v>0</v>
      </c>
      <c r="BA84" s="99" t="str">
        <f t="shared" si="336"/>
        <v>Dar cumplimiento al Decreto 1072 de 2015, relacionado con el programa de seguridad y salud en el trabajo.</v>
      </c>
      <c r="BB84" s="89">
        <v>0</v>
      </c>
      <c r="BC84" s="53"/>
      <c r="BD84" s="53"/>
      <c r="BE84" s="54" t="e">
        <f t="shared" si="337"/>
        <v>#DIV/0!</v>
      </c>
      <c r="BF84" s="54" t="e">
        <f t="shared" si="338"/>
        <v>#DIV/0!</v>
      </c>
      <c r="BG84" s="54">
        <f t="shared" si="339"/>
        <v>0</v>
      </c>
      <c r="BH84" s="54">
        <f t="shared" si="340"/>
        <v>0</v>
      </c>
      <c r="BI84" s="54"/>
      <c r="BJ84" s="145">
        <v>0</v>
      </c>
      <c r="BK84" s="99" t="str">
        <f t="shared" si="341"/>
        <v>Dar cumplimiento al Decreto 1072 de 2015, relacionado con el programa de seguridad y salud en el trabajo.</v>
      </c>
      <c r="BL84" s="89">
        <v>0</v>
      </c>
      <c r="BM84" s="104"/>
      <c r="BN84" s="104"/>
      <c r="BO84" s="54" t="e">
        <f t="shared" si="342"/>
        <v>#DIV/0!</v>
      </c>
      <c r="BP84" s="54" t="e">
        <f t="shared" si="343"/>
        <v>#DIV/0!</v>
      </c>
      <c r="BQ84" s="54">
        <f t="shared" si="344"/>
        <v>0</v>
      </c>
      <c r="BR84" s="54">
        <f t="shared" si="345"/>
        <v>0</v>
      </c>
      <c r="BS84" s="54"/>
      <c r="BT84" s="145">
        <v>1</v>
      </c>
      <c r="BU84" s="99" t="str">
        <f t="shared" si="346"/>
        <v>Dar cumplimiento al Decreto 1072 de 2015, relacionado con el programa de seguridad y salud en el trabajo.</v>
      </c>
      <c r="BV84" s="89">
        <f>+AN84</f>
        <v>46745300</v>
      </c>
      <c r="BW84" s="104"/>
      <c r="BX84" s="104"/>
      <c r="BY84" s="83">
        <f t="shared" si="347"/>
        <v>0</v>
      </c>
      <c r="BZ84" s="83">
        <f t="shared" si="348"/>
        <v>0</v>
      </c>
      <c r="CA84" s="83">
        <f t="shared" si="349"/>
        <v>0</v>
      </c>
      <c r="CB84" s="83">
        <f t="shared" si="350"/>
        <v>0</v>
      </c>
      <c r="CC84" s="83"/>
      <c r="CD84" s="57" t="str">
        <f t="shared" si="351"/>
        <v>No Prog ni Ejec</v>
      </c>
      <c r="CE84" s="57" t="str">
        <f t="shared" si="352"/>
        <v>No Prog ni Ejec</v>
      </c>
      <c r="CF84" s="57" t="str">
        <f t="shared" si="353"/>
        <v>No Prog ni Ejec</v>
      </c>
      <c r="CG84" s="57" t="str">
        <f t="shared" si="354"/>
        <v>No Prog ni Ejec</v>
      </c>
      <c r="CH84" s="57" t="str">
        <f t="shared" si="355"/>
        <v>No Prog ni Ejec</v>
      </c>
      <c r="CI84" s="57" t="str">
        <f t="shared" si="356"/>
        <v>No Prog ni Ejec</v>
      </c>
      <c r="CJ84" s="57">
        <f t="shared" si="357"/>
        <v>0</v>
      </c>
      <c r="CK84" s="57">
        <f t="shared" si="358"/>
        <v>0</v>
      </c>
      <c r="CL84" s="113">
        <f t="shared" si="287"/>
        <v>0</v>
      </c>
      <c r="CT84" s="58">
        <v>4</v>
      </c>
    </row>
    <row r="85" spans="1:105" s="58" customFormat="1" ht="99.75" customHeight="1" x14ac:dyDescent="0.2">
      <c r="A85" s="104">
        <v>11700</v>
      </c>
      <c r="B85" s="99" t="s">
        <v>14</v>
      </c>
      <c r="C85" s="81" t="s">
        <v>485</v>
      </c>
      <c r="D85" s="158"/>
      <c r="E85" s="158"/>
      <c r="F85" s="158" t="s">
        <v>1048</v>
      </c>
      <c r="G85" s="158" t="s">
        <v>1048</v>
      </c>
      <c r="H85" s="158"/>
      <c r="I85" s="158"/>
      <c r="J85" s="158"/>
      <c r="K85" s="158"/>
      <c r="L85" s="158" t="s">
        <v>1048</v>
      </c>
      <c r="M85" s="158"/>
      <c r="N85" s="158"/>
      <c r="O85" s="158"/>
      <c r="P85" s="158"/>
      <c r="Q85" s="169" t="s">
        <v>201</v>
      </c>
      <c r="R85" s="169" t="s">
        <v>201</v>
      </c>
      <c r="S85" s="104" t="s">
        <v>211</v>
      </c>
      <c r="T85" s="99" t="s">
        <v>94</v>
      </c>
      <c r="U85" s="99" t="s">
        <v>201</v>
      </c>
      <c r="V85" s="99" t="s">
        <v>201</v>
      </c>
      <c r="W85" s="104" t="s">
        <v>827</v>
      </c>
      <c r="X85" s="99" t="s">
        <v>771</v>
      </c>
      <c r="Y85" s="44" t="s">
        <v>376</v>
      </c>
      <c r="Z85" s="148">
        <v>1</v>
      </c>
      <c r="AA85" s="104" t="s">
        <v>809</v>
      </c>
      <c r="AB85" s="99" t="s">
        <v>795</v>
      </c>
      <c r="AC85" s="51">
        <v>46745300</v>
      </c>
      <c r="AD85" s="90"/>
      <c r="AE85" s="99" t="s">
        <v>16</v>
      </c>
      <c r="AF85" s="99" t="s">
        <v>248</v>
      </c>
      <c r="AG85" s="99" t="s">
        <v>201</v>
      </c>
      <c r="AH85" s="99" t="s">
        <v>639</v>
      </c>
      <c r="AI85" s="99" t="s">
        <v>77</v>
      </c>
      <c r="AJ85" s="99" t="s">
        <v>799</v>
      </c>
      <c r="AK85" s="99" t="s">
        <v>43</v>
      </c>
      <c r="AL85" s="148">
        <v>1</v>
      </c>
      <c r="AM85" s="99" t="str">
        <f t="shared" si="0"/>
        <v>Fortalecer  las habilidades, competencias, comportamientos de los funcionarios en el desarrollo de sus funciones que permitan el cumplimiento de los objetivos organizacionales de la entidad</v>
      </c>
      <c r="AN85" s="51">
        <f t="shared" si="0"/>
        <v>46745300</v>
      </c>
      <c r="AO85" s="52" t="s">
        <v>46</v>
      </c>
      <c r="AP85" s="148">
        <v>0</v>
      </c>
      <c r="AQ85" s="99" t="str">
        <f t="shared" si="331"/>
        <v>Fortalecer  las habilidades, competencias, comportamientos de los funcionarios en el desarrollo de sus funciones que permitan el cumplimiento de los objetivos organizacionales de la entidad</v>
      </c>
      <c r="AR85" s="82">
        <v>0</v>
      </c>
      <c r="AS85" s="104"/>
      <c r="AT85" s="104"/>
      <c r="AU85" s="54" t="e">
        <f t="shared" si="332"/>
        <v>#DIV/0!</v>
      </c>
      <c r="AV85" s="54" t="e">
        <f t="shared" si="333"/>
        <v>#DIV/0!</v>
      </c>
      <c r="AW85" s="54">
        <f t="shared" si="334"/>
        <v>0</v>
      </c>
      <c r="AX85" s="54">
        <f t="shared" si="335"/>
        <v>0</v>
      </c>
      <c r="AY85" s="54"/>
      <c r="AZ85" s="145">
        <v>1</v>
      </c>
      <c r="BA85" s="99" t="str">
        <f t="shared" si="336"/>
        <v>Fortalecer  las habilidades, competencias, comportamientos de los funcionarios en el desarrollo de sus funciones que permitan el cumplimiento de los objetivos organizacionales de la entidad</v>
      </c>
      <c r="BB85" s="89">
        <f>+AN85</f>
        <v>46745300</v>
      </c>
      <c r="BC85" s="53"/>
      <c r="BD85" s="53"/>
      <c r="BE85" s="54">
        <f t="shared" si="337"/>
        <v>0</v>
      </c>
      <c r="BF85" s="54">
        <f t="shared" si="338"/>
        <v>0</v>
      </c>
      <c r="BG85" s="54">
        <f t="shared" si="339"/>
        <v>0</v>
      </c>
      <c r="BH85" s="54">
        <f t="shared" si="340"/>
        <v>0</v>
      </c>
      <c r="BI85" s="54"/>
      <c r="BJ85" s="145">
        <v>0</v>
      </c>
      <c r="BK85" s="99" t="str">
        <f t="shared" si="341"/>
        <v>Fortalecer  las habilidades, competencias, comportamientos de los funcionarios en el desarrollo de sus funciones que permitan el cumplimiento de los objetivos organizacionales de la entidad</v>
      </c>
      <c r="BL85" s="89">
        <v>0</v>
      </c>
      <c r="BM85" s="104"/>
      <c r="BN85" s="104"/>
      <c r="BO85" s="54" t="e">
        <f t="shared" si="342"/>
        <v>#DIV/0!</v>
      </c>
      <c r="BP85" s="54" t="e">
        <f t="shared" si="343"/>
        <v>#DIV/0!</v>
      </c>
      <c r="BQ85" s="54">
        <f t="shared" si="344"/>
        <v>0</v>
      </c>
      <c r="BR85" s="54">
        <f t="shared" si="345"/>
        <v>0</v>
      </c>
      <c r="BS85" s="54"/>
      <c r="BT85" s="145">
        <v>0</v>
      </c>
      <c r="BU85" s="99" t="str">
        <f t="shared" si="346"/>
        <v>Fortalecer  las habilidades, competencias, comportamientos de los funcionarios en el desarrollo de sus funciones que permitan el cumplimiento de los objetivos organizacionales de la entidad</v>
      </c>
      <c r="BV85" s="89">
        <v>0</v>
      </c>
      <c r="BW85" s="104"/>
      <c r="BX85" s="104"/>
      <c r="BY85" s="83" t="e">
        <f t="shared" si="347"/>
        <v>#DIV/0!</v>
      </c>
      <c r="BZ85" s="83" t="e">
        <f t="shared" si="348"/>
        <v>#DIV/0!</v>
      </c>
      <c r="CA85" s="83">
        <f t="shared" si="349"/>
        <v>0</v>
      </c>
      <c r="CB85" s="83">
        <f t="shared" si="350"/>
        <v>0</v>
      </c>
      <c r="CC85" s="83"/>
      <c r="CD85" s="57" t="str">
        <f t="shared" si="351"/>
        <v>No Prog ni Ejec</v>
      </c>
      <c r="CE85" s="57" t="str">
        <f t="shared" si="352"/>
        <v>No Prog ni Ejec</v>
      </c>
      <c r="CF85" s="57">
        <f t="shared" si="353"/>
        <v>0</v>
      </c>
      <c r="CG85" s="57">
        <f t="shared" si="354"/>
        <v>0</v>
      </c>
      <c r="CH85" s="57" t="str">
        <f t="shared" si="355"/>
        <v>No Prog ni Ejec</v>
      </c>
      <c r="CI85" s="57" t="str">
        <f t="shared" si="356"/>
        <v>No Prog ni Ejec</v>
      </c>
      <c r="CJ85" s="57" t="str">
        <f t="shared" si="357"/>
        <v>No Prog ni Ejec</v>
      </c>
      <c r="CK85" s="57" t="str">
        <f t="shared" si="358"/>
        <v>No Prog ni Ejec</v>
      </c>
      <c r="CL85" s="113">
        <f t="shared" si="287"/>
        <v>0</v>
      </c>
      <c r="CT85" s="58">
        <v>4</v>
      </c>
    </row>
    <row r="86" spans="1:105" s="58" customFormat="1" ht="102" customHeight="1" x14ac:dyDescent="0.2">
      <c r="A86" s="104">
        <v>11700</v>
      </c>
      <c r="B86" s="99" t="s">
        <v>14</v>
      </c>
      <c r="C86" s="81" t="s">
        <v>485</v>
      </c>
      <c r="D86" s="158"/>
      <c r="E86" s="158"/>
      <c r="F86" s="158" t="s">
        <v>1048</v>
      </c>
      <c r="G86" s="158" t="s">
        <v>1048</v>
      </c>
      <c r="H86" s="158"/>
      <c r="I86" s="158"/>
      <c r="J86" s="158"/>
      <c r="K86" s="158"/>
      <c r="L86" s="158" t="s">
        <v>1048</v>
      </c>
      <c r="M86" s="158"/>
      <c r="N86" s="158"/>
      <c r="O86" s="158"/>
      <c r="P86" s="158"/>
      <c r="Q86" s="169" t="s">
        <v>201</v>
      </c>
      <c r="R86" s="169" t="s">
        <v>201</v>
      </c>
      <c r="S86" s="104" t="s">
        <v>211</v>
      </c>
      <c r="T86" s="99" t="s">
        <v>94</v>
      </c>
      <c r="U86" s="99" t="s">
        <v>201</v>
      </c>
      <c r="V86" s="99" t="s">
        <v>201</v>
      </c>
      <c r="W86" s="104" t="s">
        <v>828</v>
      </c>
      <c r="X86" s="99" t="s">
        <v>772</v>
      </c>
      <c r="Y86" s="44" t="s">
        <v>376</v>
      </c>
      <c r="Z86" s="148">
        <v>1</v>
      </c>
      <c r="AA86" s="104" t="s">
        <v>810</v>
      </c>
      <c r="AB86" s="99" t="s">
        <v>796</v>
      </c>
      <c r="AC86" s="51">
        <v>46745300</v>
      </c>
      <c r="AD86" s="90"/>
      <c r="AE86" s="99" t="s">
        <v>16</v>
      </c>
      <c r="AF86" s="99" t="s">
        <v>21</v>
      </c>
      <c r="AG86" s="99" t="s">
        <v>201</v>
      </c>
      <c r="AH86" s="99" t="s">
        <v>639</v>
      </c>
      <c r="AI86" s="99" t="s">
        <v>77</v>
      </c>
      <c r="AJ86" s="99" t="s">
        <v>799</v>
      </c>
      <c r="AK86" s="99" t="s">
        <v>43</v>
      </c>
      <c r="AL86" s="148">
        <v>1</v>
      </c>
      <c r="AM86" s="99" t="str">
        <f t="shared" si="0"/>
        <v>Profundizar elementos gramaticales, y prácticos que permitan fortalecer la comunicación escrita generada en la entidad</v>
      </c>
      <c r="AN86" s="51">
        <f t="shared" si="0"/>
        <v>46745300</v>
      </c>
      <c r="AO86" s="52" t="s">
        <v>46</v>
      </c>
      <c r="AP86" s="148">
        <v>0</v>
      </c>
      <c r="AQ86" s="99" t="str">
        <f t="shared" si="331"/>
        <v>Profundizar elementos gramaticales, y prácticos que permitan fortalecer la comunicación escrita generada en la entidad</v>
      </c>
      <c r="AR86" s="82">
        <v>0</v>
      </c>
      <c r="AS86" s="104"/>
      <c r="AT86" s="104"/>
      <c r="AU86" s="54" t="e">
        <f t="shared" si="332"/>
        <v>#DIV/0!</v>
      </c>
      <c r="AV86" s="54" t="e">
        <f t="shared" si="333"/>
        <v>#DIV/0!</v>
      </c>
      <c r="AW86" s="54">
        <f t="shared" si="334"/>
        <v>0</v>
      </c>
      <c r="AX86" s="54">
        <f t="shared" si="335"/>
        <v>0</v>
      </c>
      <c r="AY86" s="54"/>
      <c r="AZ86" s="145">
        <v>1</v>
      </c>
      <c r="BA86" s="99" t="str">
        <f t="shared" si="336"/>
        <v>Profundizar elementos gramaticales, y prácticos que permitan fortalecer la comunicación escrita generada en la entidad</v>
      </c>
      <c r="BB86" s="89">
        <f>+AN86</f>
        <v>46745300</v>
      </c>
      <c r="BC86" s="53"/>
      <c r="BD86" s="53"/>
      <c r="BE86" s="54">
        <f t="shared" si="337"/>
        <v>0</v>
      </c>
      <c r="BF86" s="54">
        <f t="shared" si="338"/>
        <v>0</v>
      </c>
      <c r="BG86" s="54">
        <f t="shared" si="339"/>
        <v>0</v>
      </c>
      <c r="BH86" s="54">
        <f t="shared" si="340"/>
        <v>0</v>
      </c>
      <c r="BI86" s="54"/>
      <c r="BJ86" s="145">
        <v>0</v>
      </c>
      <c r="BK86" s="99" t="str">
        <f t="shared" si="341"/>
        <v>Profundizar elementos gramaticales, y prácticos que permitan fortalecer la comunicación escrita generada en la entidad</v>
      </c>
      <c r="BL86" s="89">
        <v>0</v>
      </c>
      <c r="BM86" s="104"/>
      <c r="BN86" s="104"/>
      <c r="BO86" s="54" t="e">
        <f t="shared" si="342"/>
        <v>#DIV/0!</v>
      </c>
      <c r="BP86" s="54" t="e">
        <f t="shared" si="343"/>
        <v>#DIV/0!</v>
      </c>
      <c r="BQ86" s="54">
        <f t="shared" si="344"/>
        <v>0</v>
      </c>
      <c r="BR86" s="54">
        <f t="shared" si="345"/>
        <v>0</v>
      </c>
      <c r="BS86" s="54"/>
      <c r="BT86" s="145">
        <v>0</v>
      </c>
      <c r="BU86" s="99" t="str">
        <f t="shared" si="346"/>
        <v>Profundizar elementos gramaticales, y prácticos que permitan fortalecer la comunicación escrita generada en la entidad</v>
      </c>
      <c r="BV86" s="89">
        <v>0</v>
      </c>
      <c r="BW86" s="104"/>
      <c r="BX86" s="104"/>
      <c r="BY86" s="83" t="e">
        <f t="shared" si="347"/>
        <v>#DIV/0!</v>
      </c>
      <c r="BZ86" s="83" t="e">
        <f t="shared" si="348"/>
        <v>#DIV/0!</v>
      </c>
      <c r="CA86" s="83">
        <f t="shared" si="349"/>
        <v>0</v>
      </c>
      <c r="CB86" s="83">
        <f t="shared" si="350"/>
        <v>0</v>
      </c>
      <c r="CC86" s="83"/>
      <c r="CD86" s="57" t="str">
        <f t="shared" si="351"/>
        <v>No Prog ni Ejec</v>
      </c>
      <c r="CE86" s="57" t="str">
        <f t="shared" si="352"/>
        <v>No Prog ni Ejec</v>
      </c>
      <c r="CF86" s="57">
        <f t="shared" si="353"/>
        <v>0</v>
      </c>
      <c r="CG86" s="57">
        <f t="shared" si="354"/>
        <v>0</v>
      </c>
      <c r="CH86" s="57" t="str">
        <f t="shared" si="355"/>
        <v>No Prog ni Ejec</v>
      </c>
      <c r="CI86" s="57" t="str">
        <f t="shared" si="356"/>
        <v>No Prog ni Ejec</v>
      </c>
      <c r="CJ86" s="57" t="str">
        <f t="shared" si="357"/>
        <v>No Prog ni Ejec</v>
      </c>
      <c r="CK86" s="57" t="str">
        <f t="shared" si="358"/>
        <v>No Prog ni Ejec</v>
      </c>
      <c r="CL86" s="113">
        <f t="shared" si="287"/>
        <v>0</v>
      </c>
      <c r="CT86" s="58">
        <v>4</v>
      </c>
    </row>
    <row r="87" spans="1:105" s="58" customFormat="1" ht="89.25" customHeight="1" x14ac:dyDescent="0.2">
      <c r="A87" s="104">
        <v>11700</v>
      </c>
      <c r="B87" s="99" t="s">
        <v>14</v>
      </c>
      <c r="C87" s="81" t="s">
        <v>485</v>
      </c>
      <c r="D87" s="158"/>
      <c r="E87" s="158"/>
      <c r="F87" s="158" t="s">
        <v>1048</v>
      </c>
      <c r="G87" s="158" t="s">
        <v>1048</v>
      </c>
      <c r="H87" s="158"/>
      <c r="I87" s="158"/>
      <c r="J87" s="158"/>
      <c r="K87" s="158"/>
      <c r="L87" s="158" t="s">
        <v>1048</v>
      </c>
      <c r="M87" s="158"/>
      <c r="N87" s="158"/>
      <c r="O87" s="158"/>
      <c r="P87" s="158"/>
      <c r="Q87" s="169" t="s">
        <v>201</v>
      </c>
      <c r="R87" s="169" t="s">
        <v>201</v>
      </c>
      <c r="S87" s="104" t="s">
        <v>211</v>
      </c>
      <c r="T87" s="99" t="s">
        <v>94</v>
      </c>
      <c r="U87" s="99" t="s">
        <v>201</v>
      </c>
      <c r="V87" s="99" t="s">
        <v>201</v>
      </c>
      <c r="W87" s="104" t="s">
        <v>829</v>
      </c>
      <c r="X87" s="99" t="s">
        <v>773</v>
      </c>
      <c r="Y87" s="44" t="s">
        <v>376</v>
      </c>
      <c r="Z87" s="148">
        <v>1</v>
      </c>
      <c r="AA87" s="319" t="s">
        <v>811</v>
      </c>
      <c r="AB87" s="314" t="s">
        <v>797</v>
      </c>
      <c r="AC87" s="51">
        <v>46745300</v>
      </c>
      <c r="AD87" s="90"/>
      <c r="AE87" s="99" t="s">
        <v>16</v>
      </c>
      <c r="AF87" s="99" t="s">
        <v>21</v>
      </c>
      <c r="AG87" s="99" t="s">
        <v>201</v>
      </c>
      <c r="AH87" s="99" t="s">
        <v>639</v>
      </c>
      <c r="AI87" s="99" t="s">
        <v>77</v>
      </c>
      <c r="AJ87" s="99" t="s">
        <v>799</v>
      </c>
      <c r="AK87" s="99" t="s">
        <v>43</v>
      </c>
      <c r="AL87" s="148">
        <v>1</v>
      </c>
      <c r="AM87" s="314" t="str">
        <f t="shared" si="0"/>
        <v>Dar cumplimiento al modelo integrado de planeación y gestión</v>
      </c>
      <c r="AN87" s="51">
        <f t="shared" si="0"/>
        <v>46745300</v>
      </c>
      <c r="AO87" s="52" t="s">
        <v>46</v>
      </c>
      <c r="AP87" s="148">
        <v>0</v>
      </c>
      <c r="AQ87" s="314" t="str">
        <f t="shared" si="331"/>
        <v>Dar cumplimiento al modelo integrado de planeación y gestión</v>
      </c>
      <c r="AR87" s="82">
        <v>0</v>
      </c>
      <c r="AS87" s="104"/>
      <c r="AT87" s="104"/>
      <c r="AU87" s="54" t="e">
        <f t="shared" si="332"/>
        <v>#DIV/0!</v>
      </c>
      <c r="AV87" s="54" t="e">
        <f t="shared" si="333"/>
        <v>#DIV/0!</v>
      </c>
      <c r="AW87" s="54">
        <f t="shared" si="334"/>
        <v>0</v>
      </c>
      <c r="AX87" s="54">
        <f t="shared" si="335"/>
        <v>0</v>
      </c>
      <c r="AY87" s="54"/>
      <c r="AZ87" s="145">
        <v>1</v>
      </c>
      <c r="BA87" s="314" t="str">
        <f t="shared" si="336"/>
        <v>Dar cumplimiento al modelo integrado de planeación y gestión</v>
      </c>
      <c r="BB87" s="89">
        <f>+AN87</f>
        <v>46745300</v>
      </c>
      <c r="BC87" s="53"/>
      <c r="BD87" s="53"/>
      <c r="BE87" s="54">
        <f t="shared" si="337"/>
        <v>0</v>
      </c>
      <c r="BF87" s="54">
        <f t="shared" si="338"/>
        <v>0</v>
      </c>
      <c r="BG87" s="54">
        <f t="shared" si="339"/>
        <v>0</v>
      </c>
      <c r="BH87" s="54">
        <f t="shared" si="340"/>
        <v>0</v>
      </c>
      <c r="BI87" s="54"/>
      <c r="BJ87" s="145">
        <v>0</v>
      </c>
      <c r="BK87" s="314" t="str">
        <f t="shared" si="341"/>
        <v>Dar cumplimiento al modelo integrado de planeación y gestión</v>
      </c>
      <c r="BL87" s="89">
        <v>0</v>
      </c>
      <c r="BM87" s="104"/>
      <c r="BN87" s="104"/>
      <c r="BO87" s="54" t="e">
        <f t="shared" si="342"/>
        <v>#DIV/0!</v>
      </c>
      <c r="BP87" s="54" t="e">
        <f t="shared" si="343"/>
        <v>#DIV/0!</v>
      </c>
      <c r="BQ87" s="54">
        <f t="shared" si="344"/>
        <v>0</v>
      </c>
      <c r="BR87" s="54">
        <f t="shared" si="345"/>
        <v>0</v>
      </c>
      <c r="BS87" s="54"/>
      <c r="BT87" s="145">
        <v>0</v>
      </c>
      <c r="BU87" s="314" t="str">
        <f t="shared" si="346"/>
        <v>Dar cumplimiento al modelo integrado de planeación y gestión</v>
      </c>
      <c r="BV87" s="89">
        <v>0</v>
      </c>
      <c r="BW87" s="104"/>
      <c r="BX87" s="104"/>
      <c r="BY87" s="83" t="e">
        <f t="shared" si="347"/>
        <v>#DIV/0!</v>
      </c>
      <c r="BZ87" s="83" t="e">
        <f t="shared" si="348"/>
        <v>#DIV/0!</v>
      </c>
      <c r="CA87" s="83">
        <f t="shared" si="349"/>
        <v>0</v>
      </c>
      <c r="CB87" s="83">
        <f t="shared" si="350"/>
        <v>0</v>
      </c>
      <c r="CC87" s="83"/>
      <c r="CD87" s="57" t="str">
        <f t="shared" si="351"/>
        <v>No Prog ni Ejec</v>
      </c>
      <c r="CE87" s="57" t="str">
        <f t="shared" si="352"/>
        <v>No Prog ni Ejec</v>
      </c>
      <c r="CF87" s="57">
        <f t="shared" si="353"/>
        <v>0</v>
      </c>
      <c r="CG87" s="57">
        <f t="shared" si="354"/>
        <v>0</v>
      </c>
      <c r="CH87" s="57" t="str">
        <f t="shared" si="355"/>
        <v>No Prog ni Ejec</v>
      </c>
      <c r="CI87" s="57" t="str">
        <f t="shared" si="356"/>
        <v>No Prog ni Ejec</v>
      </c>
      <c r="CJ87" s="57" t="str">
        <f t="shared" si="357"/>
        <v>No Prog ni Ejec</v>
      </c>
      <c r="CK87" s="57" t="str">
        <f t="shared" si="358"/>
        <v>No Prog ni Ejec</v>
      </c>
      <c r="CL87" s="113">
        <f t="shared" si="287"/>
        <v>0</v>
      </c>
      <c r="CT87" s="58">
        <v>4</v>
      </c>
    </row>
    <row r="88" spans="1:105" s="58" customFormat="1" ht="102" customHeight="1" x14ac:dyDescent="0.2">
      <c r="A88" s="104">
        <v>11700</v>
      </c>
      <c r="B88" s="99" t="s">
        <v>14</v>
      </c>
      <c r="C88" s="81" t="s">
        <v>485</v>
      </c>
      <c r="D88" s="158"/>
      <c r="E88" s="158"/>
      <c r="F88" s="158"/>
      <c r="G88" s="158" t="s">
        <v>1048</v>
      </c>
      <c r="H88" s="158"/>
      <c r="I88" s="158"/>
      <c r="J88" s="158"/>
      <c r="K88" s="158"/>
      <c r="L88" s="158" t="s">
        <v>1048</v>
      </c>
      <c r="M88" s="158"/>
      <c r="N88" s="158"/>
      <c r="O88" s="158"/>
      <c r="P88" s="158"/>
      <c r="Q88" s="169" t="s">
        <v>201</v>
      </c>
      <c r="R88" s="169" t="s">
        <v>201</v>
      </c>
      <c r="S88" s="104" t="s">
        <v>211</v>
      </c>
      <c r="T88" s="99" t="s">
        <v>94</v>
      </c>
      <c r="U88" s="99" t="s">
        <v>201</v>
      </c>
      <c r="V88" s="99" t="s">
        <v>201</v>
      </c>
      <c r="W88" s="104" t="s">
        <v>1117</v>
      </c>
      <c r="X88" s="99" t="s">
        <v>774</v>
      </c>
      <c r="Y88" s="44" t="s">
        <v>376</v>
      </c>
      <c r="Z88" s="148">
        <v>1</v>
      </c>
      <c r="AA88" s="319"/>
      <c r="AB88" s="314"/>
      <c r="AC88" s="51">
        <v>0</v>
      </c>
      <c r="AD88" s="90"/>
      <c r="AE88" s="99" t="s">
        <v>16</v>
      </c>
      <c r="AF88" s="99" t="s">
        <v>21</v>
      </c>
      <c r="AG88" s="99" t="s">
        <v>201</v>
      </c>
      <c r="AH88" s="99" t="s">
        <v>639</v>
      </c>
      <c r="AI88" s="99" t="s">
        <v>77</v>
      </c>
      <c r="AJ88" s="99" t="s">
        <v>799</v>
      </c>
      <c r="AK88" s="99" t="s">
        <v>43</v>
      </c>
      <c r="AL88" s="148">
        <v>1</v>
      </c>
      <c r="AM88" s="314"/>
      <c r="AN88" s="51">
        <f t="shared" si="0"/>
        <v>0</v>
      </c>
      <c r="AO88" s="52" t="s">
        <v>46</v>
      </c>
      <c r="AP88" s="148">
        <v>0</v>
      </c>
      <c r="AQ88" s="314"/>
      <c r="AR88" s="82">
        <v>0</v>
      </c>
      <c r="AS88" s="104"/>
      <c r="AT88" s="104"/>
      <c r="AU88" s="54" t="e">
        <f t="shared" si="332"/>
        <v>#DIV/0!</v>
      </c>
      <c r="AV88" s="54" t="e">
        <f t="shared" si="333"/>
        <v>#DIV/0!</v>
      </c>
      <c r="AW88" s="54">
        <f t="shared" si="334"/>
        <v>0</v>
      </c>
      <c r="AX88" s="54" t="e">
        <f t="shared" si="335"/>
        <v>#DIV/0!</v>
      </c>
      <c r="AY88" s="54"/>
      <c r="AZ88" s="145">
        <v>0</v>
      </c>
      <c r="BA88" s="314"/>
      <c r="BB88" s="89">
        <v>0</v>
      </c>
      <c r="BC88" s="53"/>
      <c r="BD88" s="53"/>
      <c r="BE88" s="54" t="e">
        <f t="shared" si="337"/>
        <v>#DIV/0!</v>
      </c>
      <c r="BF88" s="54" t="e">
        <f t="shared" si="338"/>
        <v>#DIV/0!</v>
      </c>
      <c r="BG88" s="54">
        <f t="shared" si="339"/>
        <v>0</v>
      </c>
      <c r="BH88" s="54" t="e">
        <f t="shared" si="340"/>
        <v>#DIV/0!</v>
      </c>
      <c r="BI88" s="54"/>
      <c r="BJ88" s="145">
        <v>1</v>
      </c>
      <c r="BK88" s="314"/>
      <c r="BL88" s="89">
        <v>0</v>
      </c>
      <c r="BM88" s="104"/>
      <c r="BN88" s="104"/>
      <c r="BO88" s="54">
        <f t="shared" si="342"/>
        <v>0</v>
      </c>
      <c r="BP88" s="54" t="e">
        <f t="shared" si="343"/>
        <v>#DIV/0!</v>
      </c>
      <c r="BQ88" s="54">
        <f t="shared" si="344"/>
        <v>0</v>
      </c>
      <c r="BR88" s="54" t="e">
        <f t="shared" si="345"/>
        <v>#DIV/0!</v>
      </c>
      <c r="BS88" s="54"/>
      <c r="BT88" s="145">
        <v>0</v>
      </c>
      <c r="BU88" s="314"/>
      <c r="BV88" s="89">
        <v>0</v>
      </c>
      <c r="BW88" s="104"/>
      <c r="BX88" s="104"/>
      <c r="BY88" s="83" t="e">
        <f t="shared" si="347"/>
        <v>#DIV/0!</v>
      </c>
      <c r="BZ88" s="83" t="e">
        <f t="shared" si="348"/>
        <v>#DIV/0!</v>
      </c>
      <c r="CA88" s="83">
        <f t="shared" si="349"/>
        <v>0</v>
      </c>
      <c r="CB88" s="83" t="e">
        <f t="shared" si="350"/>
        <v>#DIV/0!</v>
      </c>
      <c r="CC88" s="83"/>
      <c r="CD88" s="57" t="str">
        <f t="shared" si="351"/>
        <v>No Prog ni Ejec</v>
      </c>
      <c r="CE88" s="57" t="str">
        <f t="shared" si="352"/>
        <v>No Prog ni Ejec</v>
      </c>
      <c r="CF88" s="57" t="str">
        <f t="shared" si="353"/>
        <v>No Prog ni Ejec</v>
      </c>
      <c r="CG88" s="57" t="str">
        <f t="shared" si="354"/>
        <v>No Prog ni Ejec</v>
      </c>
      <c r="CH88" s="57">
        <f t="shared" si="355"/>
        <v>0</v>
      </c>
      <c r="CI88" s="57" t="str">
        <f t="shared" si="356"/>
        <v>No Prog ni Ejec</v>
      </c>
      <c r="CJ88" s="57" t="str">
        <f t="shared" si="357"/>
        <v>No Prog ni Ejec</v>
      </c>
      <c r="CK88" s="57" t="str">
        <f t="shared" si="358"/>
        <v>No Prog ni Ejec</v>
      </c>
      <c r="CL88" s="113">
        <f t="shared" si="287"/>
        <v>0</v>
      </c>
      <c r="CT88" s="58">
        <v>4</v>
      </c>
    </row>
    <row r="89" spans="1:105" s="58" customFormat="1" ht="102.75" customHeight="1" x14ac:dyDescent="0.2">
      <c r="A89" s="104">
        <v>11700</v>
      </c>
      <c r="B89" s="99" t="s">
        <v>14</v>
      </c>
      <c r="C89" s="81" t="s">
        <v>485</v>
      </c>
      <c r="D89" s="158"/>
      <c r="E89" s="158"/>
      <c r="F89" s="158"/>
      <c r="G89" s="158" t="s">
        <v>1048</v>
      </c>
      <c r="H89" s="158"/>
      <c r="I89" s="158"/>
      <c r="J89" s="158"/>
      <c r="K89" s="158"/>
      <c r="L89" s="158" t="s">
        <v>1048</v>
      </c>
      <c r="M89" s="158"/>
      <c r="N89" s="158"/>
      <c r="O89" s="158"/>
      <c r="P89" s="158"/>
      <c r="Q89" s="169" t="s">
        <v>201</v>
      </c>
      <c r="R89" s="169" t="s">
        <v>201</v>
      </c>
      <c r="S89" s="104" t="s">
        <v>211</v>
      </c>
      <c r="T89" s="99" t="s">
        <v>94</v>
      </c>
      <c r="U89" s="99" t="s">
        <v>201</v>
      </c>
      <c r="V89" s="99" t="s">
        <v>201</v>
      </c>
      <c r="W89" s="104" t="s">
        <v>1118</v>
      </c>
      <c r="X89" s="99" t="s">
        <v>775</v>
      </c>
      <c r="Y89" s="44" t="s">
        <v>376</v>
      </c>
      <c r="Z89" s="148">
        <v>1</v>
      </c>
      <c r="AA89" s="319"/>
      <c r="AB89" s="314"/>
      <c r="AC89" s="51">
        <v>0</v>
      </c>
      <c r="AD89" s="90"/>
      <c r="AE89" s="99" t="s">
        <v>16</v>
      </c>
      <c r="AF89" s="99" t="s">
        <v>21</v>
      </c>
      <c r="AG89" s="99" t="s">
        <v>201</v>
      </c>
      <c r="AH89" s="99" t="s">
        <v>639</v>
      </c>
      <c r="AI89" s="99" t="s">
        <v>77</v>
      </c>
      <c r="AJ89" s="99" t="s">
        <v>799</v>
      </c>
      <c r="AK89" s="99" t="s">
        <v>43</v>
      </c>
      <c r="AL89" s="148">
        <v>1</v>
      </c>
      <c r="AM89" s="314"/>
      <c r="AN89" s="51">
        <f t="shared" si="0"/>
        <v>0</v>
      </c>
      <c r="AO89" s="52" t="s">
        <v>46</v>
      </c>
      <c r="AP89" s="148">
        <v>0</v>
      </c>
      <c r="AQ89" s="314"/>
      <c r="AR89" s="82">
        <v>0</v>
      </c>
      <c r="AS89" s="104"/>
      <c r="AT89" s="104"/>
      <c r="AU89" s="54" t="e">
        <f t="shared" si="332"/>
        <v>#DIV/0!</v>
      </c>
      <c r="AV89" s="54" t="e">
        <f t="shared" si="333"/>
        <v>#DIV/0!</v>
      </c>
      <c r="AW89" s="54">
        <f t="shared" si="334"/>
        <v>0</v>
      </c>
      <c r="AX89" s="54" t="e">
        <f t="shared" si="335"/>
        <v>#DIV/0!</v>
      </c>
      <c r="AY89" s="54"/>
      <c r="AZ89" s="145">
        <v>1</v>
      </c>
      <c r="BA89" s="314"/>
      <c r="BB89" s="89">
        <v>0</v>
      </c>
      <c r="BC89" s="53"/>
      <c r="BD89" s="53"/>
      <c r="BE89" s="54">
        <f t="shared" si="337"/>
        <v>0</v>
      </c>
      <c r="BF89" s="54" t="e">
        <f t="shared" si="338"/>
        <v>#DIV/0!</v>
      </c>
      <c r="BG89" s="54">
        <f t="shared" si="339"/>
        <v>0</v>
      </c>
      <c r="BH89" s="54" t="e">
        <f t="shared" si="340"/>
        <v>#DIV/0!</v>
      </c>
      <c r="BI89" s="54"/>
      <c r="BJ89" s="145">
        <v>0</v>
      </c>
      <c r="BK89" s="314"/>
      <c r="BL89" s="89">
        <v>0</v>
      </c>
      <c r="BM89" s="104"/>
      <c r="BN89" s="104"/>
      <c r="BO89" s="54" t="e">
        <f t="shared" si="342"/>
        <v>#DIV/0!</v>
      </c>
      <c r="BP89" s="54" t="e">
        <f t="shared" si="343"/>
        <v>#DIV/0!</v>
      </c>
      <c r="BQ89" s="54">
        <f t="shared" si="344"/>
        <v>0</v>
      </c>
      <c r="BR89" s="54" t="e">
        <f t="shared" si="345"/>
        <v>#DIV/0!</v>
      </c>
      <c r="BS89" s="54"/>
      <c r="BT89" s="145">
        <v>0</v>
      </c>
      <c r="BU89" s="314"/>
      <c r="BV89" s="89">
        <v>0</v>
      </c>
      <c r="BW89" s="104"/>
      <c r="BX89" s="104"/>
      <c r="BY89" s="83" t="e">
        <f t="shared" si="347"/>
        <v>#DIV/0!</v>
      </c>
      <c r="BZ89" s="83" t="e">
        <f t="shared" si="348"/>
        <v>#DIV/0!</v>
      </c>
      <c r="CA89" s="83">
        <f t="shared" si="349"/>
        <v>0</v>
      </c>
      <c r="CB89" s="83" t="e">
        <f t="shared" si="350"/>
        <v>#DIV/0!</v>
      </c>
      <c r="CC89" s="83"/>
      <c r="CD89" s="57" t="str">
        <f t="shared" si="351"/>
        <v>No Prog ni Ejec</v>
      </c>
      <c r="CE89" s="57" t="str">
        <f t="shared" si="352"/>
        <v>No Prog ni Ejec</v>
      </c>
      <c r="CF89" s="57">
        <f t="shared" si="353"/>
        <v>0</v>
      </c>
      <c r="CG89" s="57" t="str">
        <f t="shared" si="354"/>
        <v>No Prog ni Ejec</v>
      </c>
      <c r="CH89" s="57" t="str">
        <f t="shared" si="355"/>
        <v>No Prog ni Ejec</v>
      </c>
      <c r="CI89" s="57" t="str">
        <f t="shared" si="356"/>
        <v>No Prog ni Ejec</v>
      </c>
      <c r="CJ89" s="57" t="str">
        <f t="shared" si="357"/>
        <v>No Prog ni Ejec</v>
      </c>
      <c r="CK89" s="57" t="str">
        <f t="shared" si="358"/>
        <v>No Prog ni Ejec</v>
      </c>
      <c r="CL89" s="113">
        <f t="shared" si="287"/>
        <v>0</v>
      </c>
      <c r="CT89" s="58">
        <v>4</v>
      </c>
    </row>
    <row r="90" spans="1:105" s="58" customFormat="1" ht="103.5" customHeight="1" x14ac:dyDescent="0.2">
      <c r="A90" s="104">
        <v>11700</v>
      </c>
      <c r="B90" s="99" t="s">
        <v>14</v>
      </c>
      <c r="C90" s="81" t="s">
        <v>485</v>
      </c>
      <c r="D90" s="158"/>
      <c r="E90" s="158"/>
      <c r="F90" s="158"/>
      <c r="G90" s="158" t="s">
        <v>1048</v>
      </c>
      <c r="H90" s="158"/>
      <c r="I90" s="158"/>
      <c r="J90" s="158"/>
      <c r="K90" s="158"/>
      <c r="L90" s="158" t="s">
        <v>1048</v>
      </c>
      <c r="M90" s="158"/>
      <c r="N90" s="158"/>
      <c r="O90" s="158"/>
      <c r="P90" s="158"/>
      <c r="Q90" s="169" t="s">
        <v>201</v>
      </c>
      <c r="R90" s="169" t="s">
        <v>201</v>
      </c>
      <c r="S90" s="104" t="s">
        <v>211</v>
      </c>
      <c r="T90" s="99" t="s">
        <v>94</v>
      </c>
      <c r="U90" s="99" t="s">
        <v>201</v>
      </c>
      <c r="V90" s="99" t="s">
        <v>201</v>
      </c>
      <c r="W90" s="104" t="s">
        <v>1119</v>
      </c>
      <c r="X90" s="99" t="s">
        <v>776</v>
      </c>
      <c r="Y90" s="44" t="s">
        <v>376</v>
      </c>
      <c r="Z90" s="148">
        <v>1</v>
      </c>
      <c r="AA90" s="319"/>
      <c r="AB90" s="314"/>
      <c r="AC90" s="51">
        <v>0</v>
      </c>
      <c r="AD90" s="90"/>
      <c r="AE90" s="99" t="s">
        <v>16</v>
      </c>
      <c r="AF90" s="99" t="s">
        <v>21</v>
      </c>
      <c r="AG90" s="99" t="s">
        <v>201</v>
      </c>
      <c r="AH90" s="99" t="s">
        <v>639</v>
      </c>
      <c r="AI90" s="99" t="s">
        <v>77</v>
      </c>
      <c r="AJ90" s="99" t="s">
        <v>799</v>
      </c>
      <c r="AK90" s="99" t="s">
        <v>43</v>
      </c>
      <c r="AL90" s="148">
        <v>1</v>
      </c>
      <c r="AM90" s="314"/>
      <c r="AN90" s="51">
        <f t="shared" si="0"/>
        <v>0</v>
      </c>
      <c r="AO90" s="52" t="s">
        <v>46</v>
      </c>
      <c r="AP90" s="148">
        <v>0</v>
      </c>
      <c r="AQ90" s="314"/>
      <c r="AR90" s="82">
        <v>0</v>
      </c>
      <c r="AS90" s="104"/>
      <c r="AT90" s="104"/>
      <c r="AU90" s="54" t="e">
        <f t="shared" si="332"/>
        <v>#DIV/0!</v>
      </c>
      <c r="AV90" s="54" t="e">
        <f t="shared" si="333"/>
        <v>#DIV/0!</v>
      </c>
      <c r="AW90" s="54">
        <f t="shared" si="334"/>
        <v>0</v>
      </c>
      <c r="AX90" s="54" t="e">
        <f t="shared" si="335"/>
        <v>#DIV/0!</v>
      </c>
      <c r="AY90" s="54"/>
      <c r="AZ90" s="145">
        <v>0</v>
      </c>
      <c r="BA90" s="314"/>
      <c r="BB90" s="89">
        <v>0</v>
      </c>
      <c r="BC90" s="53"/>
      <c r="BD90" s="53"/>
      <c r="BE90" s="54" t="e">
        <f t="shared" si="337"/>
        <v>#DIV/0!</v>
      </c>
      <c r="BF90" s="54" t="e">
        <f t="shared" si="338"/>
        <v>#DIV/0!</v>
      </c>
      <c r="BG90" s="54">
        <f t="shared" si="339"/>
        <v>0</v>
      </c>
      <c r="BH90" s="54" t="e">
        <f t="shared" si="340"/>
        <v>#DIV/0!</v>
      </c>
      <c r="BI90" s="54"/>
      <c r="BJ90" s="145">
        <v>1</v>
      </c>
      <c r="BK90" s="314"/>
      <c r="BL90" s="89">
        <v>0</v>
      </c>
      <c r="BM90" s="104"/>
      <c r="BN90" s="104"/>
      <c r="BO90" s="54">
        <f t="shared" si="342"/>
        <v>0</v>
      </c>
      <c r="BP90" s="54" t="e">
        <f t="shared" si="343"/>
        <v>#DIV/0!</v>
      </c>
      <c r="BQ90" s="54">
        <f t="shared" si="344"/>
        <v>0</v>
      </c>
      <c r="BR90" s="54" t="e">
        <f t="shared" si="345"/>
        <v>#DIV/0!</v>
      </c>
      <c r="BS90" s="54"/>
      <c r="BT90" s="145">
        <v>0</v>
      </c>
      <c r="BU90" s="314"/>
      <c r="BV90" s="89">
        <v>0</v>
      </c>
      <c r="BW90" s="104"/>
      <c r="BX90" s="104"/>
      <c r="BY90" s="83" t="e">
        <f t="shared" si="347"/>
        <v>#DIV/0!</v>
      </c>
      <c r="BZ90" s="83" t="e">
        <f t="shared" si="348"/>
        <v>#DIV/0!</v>
      </c>
      <c r="CA90" s="83">
        <f t="shared" si="349"/>
        <v>0</v>
      </c>
      <c r="CB90" s="83" t="e">
        <f t="shared" si="350"/>
        <v>#DIV/0!</v>
      </c>
      <c r="CC90" s="83"/>
      <c r="CD90" s="57" t="str">
        <f t="shared" si="351"/>
        <v>No Prog ni Ejec</v>
      </c>
      <c r="CE90" s="57" t="str">
        <f t="shared" si="352"/>
        <v>No Prog ni Ejec</v>
      </c>
      <c r="CF90" s="57" t="str">
        <f t="shared" si="353"/>
        <v>No Prog ni Ejec</v>
      </c>
      <c r="CG90" s="57" t="str">
        <f t="shared" si="354"/>
        <v>No Prog ni Ejec</v>
      </c>
      <c r="CH90" s="57">
        <f t="shared" si="355"/>
        <v>0</v>
      </c>
      <c r="CI90" s="57" t="str">
        <f t="shared" si="356"/>
        <v>No Prog ni Ejec</v>
      </c>
      <c r="CJ90" s="57" t="str">
        <f t="shared" si="357"/>
        <v>No Prog ni Ejec</v>
      </c>
      <c r="CK90" s="57" t="str">
        <f t="shared" si="358"/>
        <v>No Prog ni Ejec</v>
      </c>
      <c r="CL90" s="113">
        <f t="shared" si="287"/>
        <v>0</v>
      </c>
      <c r="CT90" s="58">
        <v>4</v>
      </c>
    </row>
    <row r="91" spans="1:105" s="58" customFormat="1" ht="102" customHeight="1" x14ac:dyDescent="0.2">
      <c r="A91" s="104">
        <v>11700</v>
      </c>
      <c r="B91" s="99" t="s">
        <v>14</v>
      </c>
      <c r="C91" s="81" t="s">
        <v>485</v>
      </c>
      <c r="D91" s="158"/>
      <c r="E91" s="158"/>
      <c r="F91" s="158"/>
      <c r="G91" s="158" t="s">
        <v>1048</v>
      </c>
      <c r="H91" s="158"/>
      <c r="I91" s="158"/>
      <c r="J91" s="158"/>
      <c r="K91" s="158"/>
      <c r="L91" s="158" t="s">
        <v>1048</v>
      </c>
      <c r="M91" s="158"/>
      <c r="N91" s="158"/>
      <c r="O91" s="158"/>
      <c r="P91" s="158"/>
      <c r="Q91" s="169" t="s">
        <v>201</v>
      </c>
      <c r="R91" s="169" t="s">
        <v>201</v>
      </c>
      <c r="S91" s="104" t="s">
        <v>211</v>
      </c>
      <c r="T91" s="99" t="s">
        <v>94</v>
      </c>
      <c r="U91" s="99" t="s">
        <v>201</v>
      </c>
      <c r="V91" s="99" t="s">
        <v>201</v>
      </c>
      <c r="W91" s="104" t="s">
        <v>1120</v>
      </c>
      <c r="X91" s="99" t="s">
        <v>777</v>
      </c>
      <c r="Y91" s="44" t="s">
        <v>376</v>
      </c>
      <c r="Z91" s="148">
        <v>1</v>
      </c>
      <c r="AA91" s="319"/>
      <c r="AB91" s="314"/>
      <c r="AC91" s="51">
        <v>0</v>
      </c>
      <c r="AD91" s="90"/>
      <c r="AE91" s="99" t="s">
        <v>16</v>
      </c>
      <c r="AF91" s="99" t="s">
        <v>21</v>
      </c>
      <c r="AG91" s="99" t="s">
        <v>201</v>
      </c>
      <c r="AH91" s="99" t="s">
        <v>639</v>
      </c>
      <c r="AI91" s="99" t="s">
        <v>77</v>
      </c>
      <c r="AJ91" s="99" t="s">
        <v>799</v>
      </c>
      <c r="AK91" s="99" t="s">
        <v>43</v>
      </c>
      <c r="AL91" s="148">
        <v>1</v>
      </c>
      <c r="AM91" s="314"/>
      <c r="AN91" s="51">
        <f t="shared" si="0"/>
        <v>0</v>
      </c>
      <c r="AO91" s="52" t="s">
        <v>46</v>
      </c>
      <c r="AP91" s="148">
        <v>0</v>
      </c>
      <c r="AQ91" s="314"/>
      <c r="AR91" s="82">
        <v>0</v>
      </c>
      <c r="AS91" s="104"/>
      <c r="AT91" s="104"/>
      <c r="AU91" s="54" t="e">
        <f t="shared" si="332"/>
        <v>#DIV/0!</v>
      </c>
      <c r="AV91" s="54" t="e">
        <f t="shared" si="333"/>
        <v>#DIV/0!</v>
      </c>
      <c r="AW91" s="54">
        <f t="shared" si="334"/>
        <v>0</v>
      </c>
      <c r="AX91" s="54" t="e">
        <f t="shared" si="335"/>
        <v>#DIV/0!</v>
      </c>
      <c r="AY91" s="54"/>
      <c r="AZ91" s="145">
        <v>0</v>
      </c>
      <c r="BA91" s="314"/>
      <c r="BB91" s="89">
        <v>0</v>
      </c>
      <c r="BC91" s="53"/>
      <c r="BD91" s="53"/>
      <c r="BE91" s="54" t="e">
        <f t="shared" si="337"/>
        <v>#DIV/0!</v>
      </c>
      <c r="BF91" s="54" t="e">
        <f t="shared" si="338"/>
        <v>#DIV/0!</v>
      </c>
      <c r="BG91" s="54">
        <f t="shared" si="339"/>
        <v>0</v>
      </c>
      <c r="BH91" s="54" t="e">
        <f t="shared" si="340"/>
        <v>#DIV/0!</v>
      </c>
      <c r="BI91" s="54"/>
      <c r="BJ91" s="145">
        <v>0</v>
      </c>
      <c r="BK91" s="314"/>
      <c r="BL91" s="89">
        <v>0</v>
      </c>
      <c r="BM91" s="104"/>
      <c r="BN91" s="104"/>
      <c r="BO91" s="54" t="e">
        <f t="shared" si="342"/>
        <v>#DIV/0!</v>
      </c>
      <c r="BP91" s="54" t="e">
        <f t="shared" si="343"/>
        <v>#DIV/0!</v>
      </c>
      <c r="BQ91" s="54">
        <f t="shared" si="344"/>
        <v>0</v>
      </c>
      <c r="BR91" s="54" t="e">
        <f t="shared" si="345"/>
        <v>#DIV/0!</v>
      </c>
      <c r="BS91" s="54"/>
      <c r="BT91" s="145">
        <v>1</v>
      </c>
      <c r="BU91" s="314"/>
      <c r="BV91" s="89">
        <v>0</v>
      </c>
      <c r="BW91" s="104"/>
      <c r="BX91" s="104"/>
      <c r="BY91" s="83">
        <f t="shared" si="347"/>
        <v>0</v>
      </c>
      <c r="BZ91" s="83" t="e">
        <f t="shared" si="348"/>
        <v>#DIV/0!</v>
      </c>
      <c r="CA91" s="83">
        <f t="shared" si="349"/>
        <v>0</v>
      </c>
      <c r="CB91" s="83" t="e">
        <f t="shared" si="350"/>
        <v>#DIV/0!</v>
      </c>
      <c r="CC91" s="83"/>
      <c r="CD91" s="57" t="str">
        <f t="shared" si="351"/>
        <v>No Prog ni Ejec</v>
      </c>
      <c r="CE91" s="57" t="str">
        <f t="shared" si="352"/>
        <v>No Prog ni Ejec</v>
      </c>
      <c r="CF91" s="57" t="str">
        <f t="shared" si="353"/>
        <v>No Prog ni Ejec</v>
      </c>
      <c r="CG91" s="57" t="str">
        <f t="shared" si="354"/>
        <v>No Prog ni Ejec</v>
      </c>
      <c r="CH91" s="57" t="str">
        <f t="shared" si="355"/>
        <v>No Prog ni Ejec</v>
      </c>
      <c r="CI91" s="57" t="str">
        <f t="shared" si="356"/>
        <v>No Prog ni Ejec</v>
      </c>
      <c r="CJ91" s="57">
        <f t="shared" si="357"/>
        <v>0</v>
      </c>
      <c r="CK91" s="57" t="str">
        <f t="shared" si="358"/>
        <v>No Prog ni Ejec</v>
      </c>
      <c r="CL91" s="113">
        <f t="shared" si="287"/>
        <v>0</v>
      </c>
      <c r="CT91" s="58">
        <v>4</v>
      </c>
    </row>
    <row r="92" spans="1:105" s="58" customFormat="1" ht="117" customHeight="1" x14ac:dyDescent="0.2">
      <c r="A92" s="104">
        <v>11700</v>
      </c>
      <c r="B92" s="99" t="s">
        <v>14</v>
      </c>
      <c r="C92" s="81" t="s">
        <v>485</v>
      </c>
      <c r="D92" s="158"/>
      <c r="E92" s="158"/>
      <c r="F92" s="158"/>
      <c r="G92" s="158" t="s">
        <v>1048</v>
      </c>
      <c r="H92" s="158"/>
      <c r="I92" s="158"/>
      <c r="J92" s="158"/>
      <c r="K92" s="158"/>
      <c r="L92" s="158" t="s">
        <v>1048</v>
      </c>
      <c r="M92" s="158"/>
      <c r="N92" s="158"/>
      <c r="O92" s="158"/>
      <c r="P92" s="158"/>
      <c r="Q92" s="169" t="s">
        <v>201</v>
      </c>
      <c r="R92" s="169" t="s">
        <v>201</v>
      </c>
      <c r="S92" s="104" t="s">
        <v>211</v>
      </c>
      <c r="T92" s="99" t="s">
        <v>94</v>
      </c>
      <c r="U92" s="99" t="s">
        <v>201</v>
      </c>
      <c r="V92" s="99" t="s">
        <v>201</v>
      </c>
      <c r="W92" s="104" t="s">
        <v>1121</v>
      </c>
      <c r="X92" s="99" t="s">
        <v>778</v>
      </c>
      <c r="Y92" s="44" t="s">
        <v>376</v>
      </c>
      <c r="Z92" s="148">
        <v>1</v>
      </c>
      <c r="AA92" s="319"/>
      <c r="AB92" s="314"/>
      <c r="AC92" s="51">
        <v>0</v>
      </c>
      <c r="AD92" s="90"/>
      <c r="AE92" s="99" t="s">
        <v>16</v>
      </c>
      <c r="AF92" s="99" t="s">
        <v>21</v>
      </c>
      <c r="AG92" s="99" t="s">
        <v>201</v>
      </c>
      <c r="AH92" s="99" t="s">
        <v>639</v>
      </c>
      <c r="AI92" s="99" t="s">
        <v>77</v>
      </c>
      <c r="AJ92" s="99" t="s">
        <v>799</v>
      </c>
      <c r="AK92" s="99" t="s">
        <v>43</v>
      </c>
      <c r="AL92" s="148">
        <v>1</v>
      </c>
      <c r="AM92" s="314"/>
      <c r="AN92" s="51">
        <f t="shared" si="0"/>
        <v>0</v>
      </c>
      <c r="AO92" s="52" t="s">
        <v>46</v>
      </c>
      <c r="AP92" s="148">
        <v>0</v>
      </c>
      <c r="AQ92" s="314"/>
      <c r="AR92" s="82">
        <v>0</v>
      </c>
      <c r="AS92" s="104"/>
      <c r="AT92" s="104"/>
      <c r="AU92" s="54" t="e">
        <f t="shared" si="332"/>
        <v>#DIV/0!</v>
      </c>
      <c r="AV92" s="54" t="e">
        <f t="shared" si="333"/>
        <v>#DIV/0!</v>
      </c>
      <c r="AW92" s="54">
        <f t="shared" si="334"/>
        <v>0</v>
      </c>
      <c r="AX92" s="54" t="e">
        <f t="shared" si="335"/>
        <v>#DIV/0!</v>
      </c>
      <c r="AY92" s="54"/>
      <c r="AZ92" s="145">
        <v>0</v>
      </c>
      <c r="BA92" s="314"/>
      <c r="BB92" s="89">
        <v>0</v>
      </c>
      <c r="BC92" s="53"/>
      <c r="BD92" s="53"/>
      <c r="BE92" s="54" t="e">
        <f t="shared" si="337"/>
        <v>#DIV/0!</v>
      </c>
      <c r="BF92" s="54" t="e">
        <f t="shared" si="338"/>
        <v>#DIV/0!</v>
      </c>
      <c r="BG92" s="54">
        <f t="shared" si="339"/>
        <v>0</v>
      </c>
      <c r="BH92" s="54" t="e">
        <f t="shared" si="340"/>
        <v>#DIV/0!</v>
      </c>
      <c r="BI92" s="54"/>
      <c r="BJ92" s="145">
        <v>0</v>
      </c>
      <c r="BK92" s="314"/>
      <c r="BL92" s="89">
        <v>0</v>
      </c>
      <c r="BM92" s="104"/>
      <c r="BN92" s="104"/>
      <c r="BO92" s="54" t="e">
        <f t="shared" si="342"/>
        <v>#DIV/0!</v>
      </c>
      <c r="BP92" s="54" t="e">
        <f t="shared" si="343"/>
        <v>#DIV/0!</v>
      </c>
      <c r="BQ92" s="54">
        <f t="shared" si="344"/>
        <v>0</v>
      </c>
      <c r="BR92" s="54" t="e">
        <f t="shared" si="345"/>
        <v>#DIV/0!</v>
      </c>
      <c r="BS92" s="54"/>
      <c r="BT92" s="145">
        <v>1</v>
      </c>
      <c r="BU92" s="314"/>
      <c r="BV92" s="89">
        <v>0</v>
      </c>
      <c r="BW92" s="104"/>
      <c r="BX92" s="104"/>
      <c r="BY92" s="83">
        <f t="shared" si="347"/>
        <v>0</v>
      </c>
      <c r="BZ92" s="83" t="e">
        <f t="shared" si="348"/>
        <v>#DIV/0!</v>
      </c>
      <c r="CA92" s="83">
        <f t="shared" si="349"/>
        <v>0</v>
      </c>
      <c r="CB92" s="83" t="e">
        <f t="shared" si="350"/>
        <v>#DIV/0!</v>
      </c>
      <c r="CC92" s="83"/>
      <c r="CD92" s="57" t="str">
        <f t="shared" si="351"/>
        <v>No Prog ni Ejec</v>
      </c>
      <c r="CE92" s="57" t="str">
        <f t="shared" si="352"/>
        <v>No Prog ni Ejec</v>
      </c>
      <c r="CF92" s="57" t="str">
        <f t="shared" si="353"/>
        <v>No Prog ni Ejec</v>
      </c>
      <c r="CG92" s="57" t="str">
        <f t="shared" si="354"/>
        <v>No Prog ni Ejec</v>
      </c>
      <c r="CH92" s="57" t="str">
        <f t="shared" si="355"/>
        <v>No Prog ni Ejec</v>
      </c>
      <c r="CI92" s="57" t="str">
        <f t="shared" si="356"/>
        <v>No Prog ni Ejec</v>
      </c>
      <c r="CJ92" s="57">
        <f t="shared" si="357"/>
        <v>0</v>
      </c>
      <c r="CK92" s="57" t="str">
        <f t="shared" si="358"/>
        <v>No Prog ni Ejec</v>
      </c>
      <c r="CL92" s="113">
        <f t="shared" si="287"/>
        <v>0</v>
      </c>
      <c r="CT92" s="58">
        <v>4</v>
      </c>
    </row>
    <row r="93" spans="1:105" s="58" customFormat="1" ht="89.25" customHeight="1" x14ac:dyDescent="0.2">
      <c r="A93" s="104">
        <v>11700</v>
      </c>
      <c r="B93" s="99" t="s">
        <v>14</v>
      </c>
      <c r="C93" s="81" t="s">
        <v>485</v>
      </c>
      <c r="D93" s="158"/>
      <c r="E93" s="158"/>
      <c r="F93" s="158"/>
      <c r="G93" s="158" t="s">
        <v>1048</v>
      </c>
      <c r="H93" s="158"/>
      <c r="I93" s="158"/>
      <c r="J93" s="158"/>
      <c r="K93" s="158"/>
      <c r="L93" s="158" t="s">
        <v>1048</v>
      </c>
      <c r="M93" s="158"/>
      <c r="N93" s="158"/>
      <c r="O93" s="158"/>
      <c r="P93" s="158"/>
      <c r="Q93" s="169" t="s">
        <v>201</v>
      </c>
      <c r="R93" s="169" t="s">
        <v>201</v>
      </c>
      <c r="S93" s="104" t="s">
        <v>211</v>
      </c>
      <c r="T93" s="99" t="s">
        <v>94</v>
      </c>
      <c r="U93" s="99" t="s">
        <v>201</v>
      </c>
      <c r="V93" s="99" t="s">
        <v>201</v>
      </c>
      <c r="W93" s="104" t="s">
        <v>1122</v>
      </c>
      <c r="X93" s="99" t="s">
        <v>779</v>
      </c>
      <c r="Y93" s="44" t="s">
        <v>376</v>
      </c>
      <c r="Z93" s="148">
        <v>1</v>
      </c>
      <c r="AA93" s="319"/>
      <c r="AB93" s="314"/>
      <c r="AC93" s="51">
        <v>0</v>
      </c>
      <c r="AD93" s="90"/>
      <c r="AE93" s="99" t="s">
        <v>16</v>
      </c>
      <c r="AF93" s="99" t="s">
        <v>21</v>
      </c>
      <c r="AG93" s="99" t="s">
        <v>201</v>
      </c>
      <c r="AH93" s="99" t="s">
        <v>639</v>
      </c>
      <c r="AI93" s="99" t="s">
        <v>77</v>
      </c>
      <c r="AJ93" s="99" t="s">
        <v>799</v>
      </c>
      <c r="AK93" s="99" t="s">
        <v>43</v>
      </c>
      <c r="AL93" s="148">
        <v>1</v>
      </c>
      <c r="AM93" s="314"/>
      <c r="AN93" s="51">
        <f t="shared" si="0"/>
        <v>0</v>
      </c>
      <c r="AO93" s="52" t="s">
        <v>46</v>
      </c>
      <c r="AP93" s="148">
        <v>0</v>
      </c>
      <c r="AQ93" s="314"/>
      <c r="AR93" s="82">
        <v>0</v>
      </c>
      <c r="AS93" s="104"/>
      <c r="AT93" s="104"/>
      <c r="AU93" s="54" t="e">
        <f t="shared" si="332"/>
        <v>#DIV/0!</v>
      </c>
      <c r="AV93" s="54" t="e">
        <f t="shared" si="333"/>
        <v>#DIV/0!</v>
      </c>
      <c r="AW93" s="54">
        <f t="shared" si="334"/>
        <v>0</v>
      </c>
      <c r="AX93" s="54" t="e">
        <f t="shared" si="335"/>
        <v>#DIV/0!</v>
      </c>
      <c r="AY93" s="54"/>
      <c r="AZ93" s="145">
        <v>0</v>
      </c>
      <c r="BA93" s="314"/>
      <c r="BB93" s="89">
        <v>0</v>
      </c>
      <c r="BC93" s="53"/>
      <c r="BD93" s="53"/>
      <c r="BE93" s="54" t="e">
        <f t="shared" si="337"/>
        <v>#DIV/0!</v>
      </c>
      <c r="BF93" s="54" t="e">
        <f t="shared" si="338"/>
        <v>#DIV/0!</v>
      </c>
      <c r="BG93" s="54">
        <f t="shared" si="339"/>
        <v>0</v>
      </c>
      <c r="BH93" s="54" t="e">
        <f t="shared" si="340"/>
        <v>#DIV/0!</v>
      </c>
      <c r="BI93" s="54"/>
      <c r="BJ93" s="145">
        <v>1</v>
      </c>
      <c r="BK93" s="314"/>
      <c r="BL93" s="89">
        <v>0</v>
      </c>
      <c r="BM93" s="104"/>
      <c r="BN93" s="104"/>
      <c r="BO93" s="54">
        <f t="shared" si="342"/>
        <v>0</v>
      </c>
      <c r="BP93" s="54" t="e">
        <f t="shared" si="343"/>
        <v>#DIV/0!</v>
      </c>
      <c r="BQ93" s="54">
        <f t="shared" si="344"/>
        <v>0</v>
      </c>
      <c r="BR93" s="54" t="e">
        <f t="shared" si="345"/>
        <v>#DIV/0!</v>
      </c>
      <c r="BS93" s="54"/>
      <c r="BT93" s="145">
        <v>0</v>
      </c>
      <c r="BU93" s="314"/>
      <c r="BV93" s="89">
        <v>0</v>
      </c>
      <c r="BW93" s="104"/>
      <c r="BX93" s="104"/>
      <c r="BY93" s="83" t="e">
        <f t="shared" si="347"/>
        <v>#DIV/0!</v>
      </c>
      <c r="BZ93" s="83" t="e">
        <f t="shared" si="348"/>
        <v>#DIV/0!</v>
      </c>
      <c r="CA93" s="83">
        <f t="shared" si="349"/>
        <v>0</v>
      </c>
      <c r="CB93" s="83" t="e">
        <f t="shared" si="350"/>
        <v>#DIV/0!</v>
      </c>
      <c r="CC93" s="83"/>
      <c r="CD93" s="57" t="str">
        <f t="shared" si="351"/>
        <v>No Prog ni Ejec</v>
      </c>
      <c r="CE93" s="57" t="str">
        <f t="shared" si="352"/>
        <v>No Prog ni Ejec</v>
      </c>
      <c r="CF93" s="57" t="str">
        <f t="shared" si="353"/>
        <v>No Prog ni Ejec</v>
      </c>
      <c r="CG93" s="57" t="str">
        <f t="shared" si="354"/>
        <v>No Prog ni Ejec</v>
      </c>
      <c r="CH93" s="57">
        <f t="shared" si="355"/>
        <v>0</v>
      </c>
      <c r="CI93" s="57" t="str">
        <f t="shared" si="356"/>
        <v>No Prog ni Ejec</v>
      </c>
      <c r="CJ93" s="57" t="str">
        <f t="shared" si="357"/>
        <v>No Prog ni Ejec</v>
      </c>
      <c r="CK93" s="57" t="str">
        <f t="shared" si="358"/>
        <v>No Prog ni Ejec</v>
      </c>
      <c r="CL93" s="113">
        <f t="shared" si="287"/>
        <v>0</v>
      </c>
      <c r="CT93" s="58">
        <v>4</v>
      </c>
    </row>
    <row r="94" spans="1:105" s="58" customFormat="1" ht="99.75" customHeight="1" x14ac:dyDescent="0.2">
      <c r="A94" s="104">
        <v>11700</v>
      </c>
      <c r="B94" s="99" t="s">
        <v>14</v>
      </c>
      <c r="C94" s="81" t="s">
        <v>485</v>
      </c>
      <c r="D94" s="158"/>
      <c r="E94" s="158"/>
      <c r="F94" s="158"/>
      <c r="G94" s="158" t="s">
        <v>1048</v>
      </c>
      <c r="H94" s="158"/>
      <c r="I94" s="158"/>
      <c r="J94" s="158"/>
      <c r="K94" s="158"/>
      <c r="L94" s="158" t="s">
        <v>1048</v>
      </c>
      <c r="M94" s="158"/>
      <c r="N94" s="158"/>
      <c r="O94" s="158"/>
      <c r="P94" s="158"/>
      <c r="Q94" s="169" t="s">
        <v>201</v>
      </c>
      <c r="R94" s="169" t="s">
        <v>201</v>
      </c>
      <c r="S94" s="104" t="s">
        <v>211</v>
      </c>
      <c r="T94" s="99" t="s">
        <v>94</v>
      </c>
      <c r="U94" s="99" t="s">
        <v>201</v>
      </c>
      <c r="V94" s="99" t="s">
        <v>201</v>
      </c>
      <c r="W94" s="104" t="s">
        <v>830</v>
      </c>
      <c r="X94" s="99" t="s">
        <v>780</v>
      </c>
      <c r="Y94" s="44" t="s">
        <v>376</v>
      </c>
      <c r="Z94" s="148">
        <v>4</v>
      </c>
      <c r="AA94" s="319" t="s">
        <v>812</v>
      </c>
      <c r="AB94" s="314" t="s">
        <v>798</v>
      </c>
      <c r="AC94" s="51">
        <v>0</v>
      </c>
      <c r="AD94" s="90"/>
      <c r="AE94" s="99" t="s">
        <v>16</v>
      </c>
      <c r="AF94" s="99" t="s">
        <v>21</v>
      </c>
      <c r="AG94" s="99" t="s">
        <v>201</v>
      </c>
      <c r="AH94" s="99" t="s">
        <v>639</v>
      </c>
      <c r="AI94" s="99" t="s">
        <v>77</v>
      </c>
      <c r="AJ94" s="99" t="s">
        <v>800</v>
      </c>
      <c r="AK94" s="99" t="s">
        <v>43</v>
      </c>
      <c r="AL94" s="148">
        <v>4</v>
      </c>
      <c r="AM94" s="314" t="str">
        <f t="shared" si="0"/>
        <v>Dar cumplimiento al Decreto 1083 de 2015 "Por medio del cual se expide el Decreto único reglamentario del Sector de Función Publica</v>
      </c>
      <c r="AN94" s="51">
        <f t="shared" si="0"/>
        <v>0</v>
      </c>
      <c r="AO94" s="52" t="s">
        <v>46</v>
      </c>
      <c r="AP94" s="148">
        <v>1</v>
      </c>
      <c r="AQ94" s="314" t="str">
        <f t="shared" si="331"/>
        <v>Dar cumplimiento al Decreto 1083 de 2015 "Por medio del cual se expide el Decreto único reglamentario del Sector de Función Publica</v>
      </c>
      <c r="AR94" s="82">
        <v>0</v>
      </c>
      <c r="AS94" s="104"/>
      <c r="AT94" s="104"/>
      <c r="AU94" s="54">
        <f t="shared" si="332"/>
        <v>0</v>
      </c>
      <c r="AV94" s="54" t="e">
        <f t="shared" si="333"/>
        <v>#DIV/0!</v>
      </c>
      <c r="AW94" s="54">
        <f t="shared" si="334"/>
        <v>0</v>
      </c>
      <c r="AX94" s="54" t="e">
        <f t="shared" si="335"/>
        <v>#DIV/0!</v>
      </c>
      <c r="AY94" s="54"/>
      <c r="AZ94" s="148">
        <v>1</v>
      </c>
      <c r="BA94" s="314" t="str">
        <f t="shared" si="336"/>
        <v>Dar cumplimiento al Decreto 1083 de 2015 "Por medio del cual se expide el Decreto único reglamentario del Sector de Función Publica</v>
      </c>
      <c r="BB94" s="82">
        <f>+AN94</f>
        <v>0</v>
      </c>
      <c r="BC94" s="53"/>
      <c r="BD94" s="53"/>
      <c r="BE94" s="54">
        <f t="shared" si="337"/>
        <v>0</v>
      </c>
      <c r="BF94" s="54" t="e">
        <f t="shared" si="338"/>
        <v>#DIV/0!</v>
      </c>
      <c r="BG94" s="54">
        <f t="shared" si="339"/>
        <v>0</v>
      </c>
      <c r="BH94" s="54" t="e">
        <f t="shared" si="340"/>
        <v>#DIV/0!</v>
      </c>
      <c r="BI94" s="54"/>
      <c r="BJ94" s="148">
        <v>1</v>
      </c>
      <c r="BK94" s="314" t="str">
        <f t="shared" si="341"/>
        <v>Dar cumplimiento al Decreto 1083 de 2015 "Por medio del cual se expide el Decreto único reglamentario del Sector de Función Publica</v>
      </c>
      <c r="BL94" s="82">
        <f>+AN94</f>
        <v>0</v>
      </c>
      <c r="BM94" s="104"/>
      <c r="BN94" s="104"/>
      <c r="BO94" s="54">
        <f t="shared" si="342"/>
        <v>0</v>
      </c>
      <c r="BP94" s="54" t="e">
        <f t="shared" si="343"/>
        <v>#DIV/0!</v>
      </c>
      <c r="BQ94" s="54">
        <f t="shared" si="344"/>
        <v>0</v>
      </c>
      <c r="BR94" s="54" t="e">
        <f t="shared" si="345"/>
        <v>#DIV/0!</v>
      </c>
      <c r="BS94" s="54"/>
      <c r="BT94" s="148">
        <v>1</v>
      </c>
      <c r="BU94" s="314" t="str">
        <f t="shared" si="346"/>
        <v>Dar cumplimiento al Decreto 1083 de 2015 "Por medio del cual se expide el Decreto único reglamentario del Sector de Función Publica</v>
      </c>
      <c r="BV94" s="82">
        <f>+AN94</f>
        <v>0</v>
      </c>
      <c r="BW94" s="104"/>
      <c r="BX94" s="104"/>
      <c r="BY94" s="83">
        <f t="shared" si="347"/>
        <v>0</v>
      </c>
      <c r="BZ94" s="83" t="e">
        <f t="shared" si="348"/>
        <v>#DIV/0!</v>
      </c>
      <c r="CA94" s="83">
        <f t="shared" si="349"/>
        <v>0</v>
      </c>
      <c r="CB94" s="83" t="e">
        <f t="shared" si="350"/>
        <v>#DIV/0!</v>
      </c>
      <c r="CC94" s="83"/>
      <c r="CD94" s="57">
        <f t="shared" si="351"/>
        <v>0</v>
      </c>
      <c r="CE94" s="57" t="str">
        <f t="shared" si="352"/>
        <v>No Prog ni Ejec</v>
      </c>
      <c r="CF94" s="57">
        <f t="shared" si="353"/>
        <v>0</v>
      </c>
      <c r="CG94" s="57" t="str">
        <f t="shared" si="354"/>
        <v>No Prog ni Ejec</v>
      </c>
      <c r="CH94" s="57">
        <f t="shared" si="355"/>
        <v>0</v>
      </c>
      <c r="CI94" s="57" t="str">
        <f t="shared" si="356"/>
        <v>No Prog ni Ejec</v>
      </c>
      <c r="CJ94" s="57">
        <f t="shared" si="357"/>
        <v>0</v>
      </c>
      <c r="CK94" s="57" t="str">
        <f t="shared" si="358"/>
        <v>No Prog ni Ejec</v>
      </c>
      <c r="CL94" s="113">
        <f t="shared" si="287"/>
        <v>0</v>
      </c>
      <c r="CT94" s="58">
        <v>4</v>
      </c>
    </row>
    <row r="95" spans="1:105" s="58" customFormat="1" ht="104.25" customHeight="1" x14ac:dyDescent="0.2">
      <c r="A95" s="104">
        <v>11700</v>
      </c>
      <c r="B95" s="99" t="s">
        <v>14</v>
      </c>
      <c r="C95" s="81" t="s">
        <v>485</v>
      </c>
      <c r="D95" s="158"/>
      <c r="E95" s="158"/>
      <c r="F95" s="158"/>
      <c r="G95" s="158" t="s">
        <v>1048</v>
      </c>
      <c r="H95" s="158"/>
      <c r="I95" s="158"/>
      <c r="J95" s="158"/>
      <c r="K95" s="158"/>
      <c r="L95" s="158" t="s">
        <v>1048</v>
      </c>
      <c r="M95" s="158"/>
      <c r="N95" s="158"/>
      <c r="O95" s="158"/>
      <c r="P95" s="158"/>
      <c r="Q95" s="169" t="s">
        <v>201</v>
      </c>
      <c r="R95" s="169" t="s">
        <v>201</v>
      </c>
      <c r="S95" s="104" t="s">
        <v>211</v>
      </c>
      <c r="T95" s="99" t="s">
        <v>94</v>
      </c>
      <c r="U95" s="99" t="s">
        <v>201</v>
      </c>
      <c r="V95" s="99" t="s">
        <v>201</v>
      </c>
      <c r="W95" s="104" t="s">
        <v>1123</v>
      </c>
      <c r="X95" s="99" t="s">
        <v>781</v>
      </c>
      <c r="Y95" s="44" t="s">
        <v>376</v>
      </c>
      <c r="Z95" s="148">
        <v>1</v>
      </c>
      <c r="AA95" s="319"/>
      <c r="AB95" s="314"/>
      <c r="AC95" s="51">
        <v>0</v>
      </c>
      <c r="AD95" s="90"/>
      <c r="AE95" s="99" t="s">
        <v>16</v>
      </c>
      <c r="AF95" s="99" t="s">
        <v>21</v>
      </c>
      <c r="AG95" s="99" t="s">
        <v>201</v>
      </c>
      <c r="AH95" s="99" t="s">
        <v>639</v>
      </c>
      <c r="AI95" s="99" t="s">
        <v>77</v>
      </c>
      <c r="AJ95" s="99" t="s">
        <v>801</v>
      </c>
      <c r="AK95" s="99" t="s">
        <v>43</v>
      </c>
      <c r="AL95" s="148">
        <v>1</v>
      </c>
      <c r="AM95" s="314"/>
      <c r="AN95" s="51">
        <f t="shared" si="0"/>
        <v>0</v>
      </c>
      <c r="AO95" s="52" t="s">
        <v>46</v>
      </c>
      <c r="AP95" s="148">
        <v>0</v>
      </c>
      <c r="AQ95" s="314"/>
      <c r="AR95" s="82">
        <v>0</v>
      </c>
      <c r="AS95" s="104"/>
      <c r="AT95" s="104"/>
      <c r="AU95" s="54" t="e">
        <f t="shared" si="332"/>
        <v>#DIV/0!</v>
      </c>
      <c r="AV95" s="54" t="e">
        <f t="shared" si="333"/>
        <v>#DIV/0!</v>
      </c>
      <c r="AW95" s="54">
        <f t="shared" si="334"/>
        <v>0</v>
      </c>
      <c r="AX95" s="54" t="e">
        <f t="shared" si="335"/>
        <v>#DIV/0!</v>
      </c>
      <c r="AY95" s="54"/>
      <c r="AZ95" s="148">
        <v>0</v>
      </c>
      <c r="BA95" s="314"/>
      <c r="BB95" s="82">
        <f>+AN95</f>
        <v>0</v>
      </c>
      <c r="BC95" s="53"/>
      <c r="BD95" s="53"/>
      <c r="BE95" s="54" t="e">
        <f t="shared" si="337"/>
        <v>#DIV/0!</v>
      </c>
      <c r="BF95" s="54" t="e">
        <f t="shared" si="338"/>
        <v>#DIV/0!</v>
      </c>
      <c r="BG95" s="54">
        <f t="shared" si="339"/>
        <v>0</v>
      </c>
      <c r="BH95" s="54" t="e">
        <f t="shared" si="340"/>
        <v>#DIV/0!</v>
      </c>
      <c r="BI95" s="54"/>
      <c r="BJ95" s="145">
        <v>1</v>
      </c>
      <c r="BK95" s="314"/>
      <c r="BL95" s="82">
        <f>+AN95</f>
        <v>0</v>
      </c>
      <c r="BM95" s="104"/>
      <c r="BN95" s="104"/>
      <c r="BO95" s="54">
        <f t="shared" si="342"/>
        <v>0</v>
      </c>
      <c r="BP95" s="54" t="e">
        <f t="shared" si="343"/>
        <v>#DIV/0!</v>
      </c>
      <c r="BQ95" s="54">
        <f t="shared" si="344"/>
        <v>0</v>
      </c>
      <c r="BR95" s="54" t="e">
        <f t="shared" si="345"/>
        <v>#DIV/0!</v>
      </c>
      <c r="BS95" s="54"/>
      <c r="BT95" s="148">
        <v>0</v>
      </c>
      <c r="BU95" s="314"/>
      <c r="BV95" s="82">
        <f>+AN95</f>
        <v>0</v>
      </c>
      <c r="BW95" s="104"/>
      <c r="BX95" s="104"/>
      <c r="BY95" s="83" t="e">
        <f t="shared" si="347"/>
        <v>#DIV/0!</v>
      </c>
      <c r="BZ95" s="83" t="e">
        <f t="shared" si="348"/>
        <v>#DIV/0!</v>
      </c>
      <c r="CA95" s="83">
        <f t="shared" si="349"/>
        <v>0</v>
      </c>
      <c r="CB95" s="83" t="e">
        <f t="shared" si="350"/>
        <v>#DIV/0!</v>
      </c>
      <c r="CC95" s="83"/>
      <c r="CD95" s="57" t="str">
        <f t="shared" si="351"/>
        <v>No Prog ni Ejec</v>
      </c>
      <c r="CE95" s="57" t="str">
        <f t="shared" si="352"/>
        <v>No Prog ni Ejec</v>
      </c>
      <c r="CF95" s="57" t="str">
        <f t="shared" si="353"/>
        <v>No Prog ni Ejec</v>
      </c>
      <c r="CG95" s="57" t="str">
        <f t="shared" si="354"/>
        <v>No Prog ni Ejec</v>
      </c>
      <c r="CH95" s="57">
        <f t="shared" si="355"/>
        <v>0</v>
      </c>
      <c r="CI95" s="57" t="str">
        <f t="shared" si="356"/>
        <v>No Prog ni Ejec</v>
      </c>
      <c r="CJ95" s="57" t="str">
        <f t="shared" si="357"/>
        <v>No Prog ni Ejec</v>
      </c>
      <c r="CK95" s="57" t="str">
        <f t="shared" si="358"/>
        <v>No Prog ni Ejec</v>
      </c>
      <c r="CL95" s="113">
        <f t="shared" si="287"/>
        <v>0</v>
      </c>
      <c r="CT95" s="58">
        <v>4</v>
      </c>
    </row>
    <row r="96" spans="1:105" s="58" customFormat="1" ht="89.25" customHeight="1" x14ac:dyDescent="0.2">
      <c r="A96" s="104">
        <v>11700</v>
      </c>
      <c r="B96" s="99" t="s">
        <v>14</v>
      </c>
      <c r="C96" s="99" t="s">
        <v>302</v>
      </c>
      <c r="D96" s="157"/>
      <c r="E96" s="157"/>
      <c r="F96" s="157" t="s">
        <v>1048</v>
      </c>
      <c r="G96" s="157"/>
      <c r="H96" s="157" t="s">
        <v>1048</v>
      </c>
      <c r="I96" s="157"/>
      <c r="J96" s="157"/>
      <c r="K96" s="157"/>
      <c r="L96" s="157" t="s">
        <v>1048</v>
      </c>
      <c r="M96" s="157"/>
      <c r="N96" s="157"/>
      <c r="O96" s="157"/>
      <c r="P96" s="157"/>
      <c r="Q96" s="169" t="s">
        <v>201</v>
      </c>
      <c r="R96" s="169" t="s">
        <v>201</v>
      </c>
      <c r="S96" s="104" t="s">
        <v>211</v>
      </c>
      <c r="T96" s="99" t="s">
        <v>94</v>
      </c>
      <c r="U96" s="99" t="s">
        <v>201</v>
      </c>
      <c r="V96" s="99" t="s">
        <v>201</v>
      </c>
      <c r="W96" s="104" t="s">
        <v>831</v>
      </c>
      <c r="X96" s="99" t="s">
        <v>855</v>
      </c>
      <c r="Y96" s="44" t="s">
        <v>376</v>
      </c>
      <c r="Z96" s="148">
        <v>1</v>
      </c>
      <c r="AA96" s="319" t="s">
        <v>813</v>
      </c>
      <c r="AB96" s="314" t="s">
        <v>849</v>
      </c>
      <c r="AC96" s="315">
        <v>55000000</v>
      </c>
      <c r="AD96" s="318">
        <v>1</v>
      </c>
      <c r="AE96" s="314" t="s">
        <v>16</v>
      </c>
      <c r="AF96" s="314" t="s">
        <v>21</v>
      </c>
      <c r="AG96" s="314" t="s">
        <v>201</v>
      </c>
      <c r="AH96" s="314" t="s">
        <v>639</v>
      </c>
      <c r="AI96" s="314" t="s">
        <v>77</v>
      </c>
      <c r="AJ96" s="314" t="s">
        <v>865</v>
      </c>
      <c r="AK96" s="314" t="s">
        <v>43</v>
      </c>
      <c r="AL96" s="148">
        <v>1</v>
      </c>
      <c r="AM96" s="314" t="str">
        <f t="shared" ref="AM96:AM140" si="359">+AB96</f>
        <v xml:space="preserve">Realizar actividades orientadas a fomentar la integración, respeto, tolerancia, sana competencia, esparcimiento y participación en las actividades deportivas, mejorando el estado físico y mental de los funcionarios. </v>
      </c>
      <c r="AN96" s="315">
        <v>55000000</v>
      </c>
      <c r="AO96" s="52" t="s">
        <v>46</v>
      </c>
      <c r="AP96" s="148">
        <v>0</v>
      </c>
      <c r="AQ96" s="314" t="str">
        <f t="shared" ref="AQ96:AQ152" si="360">+AM96</f>
        <v xml:space="preserve">Realizar actividades orientadas a fomentar la integración, respeto, tolerancia, sana competencia, esparcimiento y participación en las actividades deportivas, mejorando el estado físico y mental de los funcionarios. </v>
      </c>
      <c r="AR96" s="63">
        <v>0</v>
      </c>
      <c r="AS96" s="104"/>
      <c r="AT96" s="104"/>
      <c r="AU96" s="54" t="e">
        <f t="shared" ref="AU96" si="361">+(AS96/AP96)</f>
        <v>#DIV/0!</v>
      </c>
      <c r="AV96" s="54" t="e">
        <f t="shared" ref="AV96" si="362">+(AT96/AR96)</f>
        <v>#DIV/0!</v>
      </c>
      <c r="AW96" s="54">
        <f t="shared" ref="AW96" si="363">+(AS96/AL96)</f>
        <v>0</v>
      </c>
      <c r="AX96" s="54">
        <f t="shared" ref="AX96" si="364">+(AT96/AN96)</f>
        <v>0</v>
      </c>
      <c r="AY96" s="54"/>
      <c r="AZ96" s="145">
        <v>1</v>
      </c>
      <c r="BA96" s="314" t="str">
        <f>+AM96</f>
        <v xml:space="preserve">Realizar actividades orientadas a fomentar la integración, respeto, tolerancia, sana competencia, esparcimiento y participación en las actividades deportivas, mejorando el estado físico y mental de los funcionarios. </v>
      </c>
      <c r="BB96" s="89">
        <v>11000000</v>
      </c>
      <c r="BC96" s="53"/>
      <c r="BD96" s="53"/>
      <c r="BE96" s="54">
        <f t="shared" ref="BE96" si="365">+(BC96/AZ96)</f>
        <v>0</v>
      </c>
      <c r="BF96" s="54">
        <f t="shared" ref="BF96" si="366">+(BD96/BB96)</f>
        <v>0</v>
      </c>
      <c r="BG96" s="54">
        <f t="shared" ref="BG96" si="367">+(BC96+AS96)/AL96</f>
        <v>0</v>
      </c>
      <c r="BH96" s="54">
        <f t="shared" ref="BH96" si="368">+(BD96+AT96)/AN96</f>
        <v>0</v>
      </c>
      <c r="BI96" s="54"/>
      <c r="BJ96" s="145">
        <v>0</v>
      </c>
      <c r="BK96" s="314" t="str">
        <f>+AM96</f>
        <v xml:space="preserve">Realizar actividades orientadas a fomentar la integración, respeto, tolerancia, sana competencia, esparcimiento y participación en las actividades deportivas, mejorando el estado físico y mental de los funcionarios. </v>
      </c>
      <c r="BL96" s="89">
        <v>0</v>
      </c>
      <c r="BM96" s="104"/>
      <c r="BN96" s="104"/>
      <c r="BO96" s="54" t="e">
        <f t="shared" ref="BO96:BO119" si="369">+(BM96/BJ96)</f>
        <v>#DIV/0!</v>
      </c>
      <c r="BP96" s="54" t="e">
        <f t="shared" ref="BP96:BP119" si="370">+(BN96/BL96)</f>
        <v>#DIV/0!</v>
      </c>
      <c r="BQ96" s="54">
        <f t="shared" ref="BQ96:BQ119" si="371">+(BC96+AS96+BM96)/AL96</f>
        <v>0</v>
      </c>
      <c r="BR96" s="54">
        <f t="shared" ref="BR96:BR119" si="372">+(BD96+AT96+BN96)/AN96</f>
        <v>0</v>
      </c>
      <c r="BS96" s="54"/>
      <c r="BT96" s="145">
        <v>0</v>
      </c>
      <c r="BU96" s="314" t="str">
        <f>+AM96</f>
        <v xml:space="preserve">Realizar actividades orientadas a fomentar la integración, respeto, tolerancia, sana competencia, esparcimiento y participación en las actividades deportivas, mejorando el estado físico y mental de los funcionarios. </v>
      </c>
      <c r="BV96" s="89">
        <v>0</v>
      </c>
      <c r="BW96" s="104"/>
      <c r="BX96" s="104"/>
      <c r="BY96" s="83" t="e">
        <f t="shared" ref="BY96:BY119" si="373">+(BW96/BT96)</f>
        <v>#DIV/0!</v>
      </c>
      <c r="BZ96" s="83" t="e">
        <f t="shared" ref="BZ96:BZ119" si="374">+(BX96/BV96)</f>
        <v>#DIV/0!</v>
      </c>
      <c r="CA96" s="83">
        <f t="shared" ref="CA96:CA119" si="375">+(BC96+AS96+BM96+BW96)/AL96</f>
        <v>0</v>
      </c>
      <c r="CB96" s="83">
        <f t="shared" ref="CB96:CB119" si="376">+(BD96+AT96+BN96+BX96)/AN96</f>
        <v>0</v>
      </c>
      <c r="CC96" s="83"/>
      <c r="CD96" s="57" t="str">
        <f t="shared" si="351"/>
        <v>No Prog ni Ejec</v>
      </c>
      <c r="CE96" s="57" t="str">
        <f t="shared" si="352"/>
        <v>No Prog ni Ejec</v>
      </c>
      <c r="CF96" s="57">
        <f t="shared" si="353"/>
        <v>0</v>
      </c>
      <c r="CG96" s="57">
        <f t="shared" si="354"/>
        <v>0</v>
      </c>
      <c r="CH96" s="57" t="str">
        <f t="shared" si="355"/>
        <v>No Prog ni Ejec</v>
      </c>
      <c r="CI96" s="57" t="str">
        <f t="shared" si="356"/>
        <v>No Prog ni Ejec</v>
      </c>
      <c r="CJ96" s="57" t="str">
        <f t="shared" si="357"/>
        <v>No Prog ni Ejec</v>
      </c>
      <c r="CK96" s="57" t="str">
        <f t="shared" si="358"/>
        <v>No Prog ni Ejec</v>
      </c>
      <c r="CL96" s="113">
        <f>+AC96-AR96-BB96-BL96-BV96</f>
        <v>44000000</v>
      </c>
      <c r="CW96" s="58">
        <v>7</v>
      </c>
      <c r="DA96" s="58">
        <v>11</v>
      </c>
    </row>
    <row r="97" spans="1:105" s="58" customFormat="1" ht="89.25" x14ac:dyDescent="0.2">
      <c r="A97" s="104">
        <v>11700</v>
      </c>
      <c r="B97" s="99" t="s">
        <v>14</v>
      </c>
      <c r="C97" s="99" t="s">
        <v>302</v>
      </c>
      <c r="D97" s="157"/>
      <c r="E97" s="157"/>
      <c r="F97" s="157" t="s">
        <v>1048</v>
      </c>
      <c r="G97" s="157"/>
      <c r="H97" s="157" t="s">
        <v>1048</v>
      </c>
      <c r="I97" s="157"/>
      <c r="J97" s="157"/>
      <c r="K97" s="157"/>
      <c r="L97" s="157" t="s">
        <v>1048</v>
      </c>
      <c r="M97" s="157"/>
      <c r="N97" s="157"/>
      <c r="O97" s="157"/>
      <c r="P97" s="157"/>
      <c r="Q97" s="169" t="s">
        <v>201</v>
      </c>
      <c r="R97" s="169" t="s">
        <v>201</v>
      </c>
      <c r="S97" s="104" t="s">
        <v>211</v>
      </c>
      <c r="T97" s="99" t="s">
        <v>94</v>
      </c>
      <c r="U97" s="99" t="s">
        <v>201</v>
      </c>
      <c r="V97" s="99" t="s">
        <v>201</v>
      </c>
      <c r="W97" s="104" t="s">
        <v>1124</v>
      </c>
      <c r="X97" s="99" t="s">
        <v>856</v>
      </c>
      <c r="Y97" s="44" t="s">
        <v>376</v>
      </c>
      <c r="Z97" s="148">
        <v>1</v>
      </c>
      <c r="AA97" s="319"/>
      <c r="AB97" s="314"/>
      <c r="AC97" s="315"/>
      <c r="AD97" s="318"/>
      <c r="AE97" s="314"/>
      <c r="AF97" s="314"/>
      <c r="AG97" s="314"/>
      <c r="AH97" s="314"/>
      <c r="AI97" s="314"/>
      <c r="AJ97" s="314"/>
      <c r="AK97" s="314"/>
      <c r="AL97" s="148">
        <v>1</v>
      </c>
      <c r="AM97" s="314"/>
      <c r="AN97" s="315"/>
      <c r="AO97" s="52" t="s">
        <v>46</v>
      </c>
      <c r="AP97" s="148">
        <v>0</v>
      </c>
      <c r="AQ97" s="314"/>
      <c r="AR97" s="63">
        <v>0</v>
      </c>
      <c r="AS97" s="104"/>
      <c r="AT97" s="104"/>
      <c r="AU97" s="54" t="e">
        <f t="shared" ref="AU97:AU118" si="377">+(AS97/AP97)</f>
        <v>#DIV/0!</v>
      </c>
      <c r="AV97" s="54" t="e">
        <f t="shared" ref="AV97:AV118" si="378">+(AT97/AR97)</f>
        <v>#DIV/0!</v>
      </c>
      <c r="AW97" s="54">
        <f t="shared" ref="AW97:AW118" si="379">+(AS97/AL97)</f>
        <v>0</v>
      </c>
      <c r="AX97" s="54" t="e">
        <f t="shared" ref="AX97:AX118" si="380">+(AT97/AN97)</f>
        <v>#DIV/0!</v>
      </c>
      <c r="AY97" s="54"/>
      <c r="AZ97" s="145">
        <v>1</v>
      </c>
      <c r="BA97" s="314"/>
      <c r="BB97" s="89">
        <v>11000000</v>
      </c>
      <c r="BC97" s="53"/>
      <c r="BD97" s="53"/>
      <c r="BE97" s="54">
        <f t="shared" ref="BE97:BE118" si="381">+(BC97/AZ97)</f>
        <v>0</v>
      </c>
      <c r="BF97" s="54">
        <f t="shared" ref="BF97:BF118" si="382">+(BD97/BB97)</f>
        <v>0</v>
      </c>
      <c r="BG97" s="54">
        <f t="shared" ref="BG97:BG118" si="383">+(BC97+AS97)/AL97</f>
        <v>0</v>
      </c>
      <c r="BH97" s="54" t="e">
        <f t="shared" ref="BH97:BH118" si="384">+(BD97+AT97)/AN97</f>
        <v>#DIV/0!</v>
      </c>
      <c r="BI97" s="54"/>
      <c r="BJ97" s="145">
        <v>0</v>
      </c>
      <c r="BK97" s="314"/>
      <c r="BL97" s="89">
        <v>0</v>
      </c>
      <c r="BM97" s="104"/>
      <c r="BN97" s="104"/>
      <c r="BO97" s="54" t="e">
        <f t="shared" ref="BO97:BO118" si="385">+(BM97/BJ97)</f>
        <v>#DIV/0!</v>
      </c>
      <c r="BP97" s="54" t="e">
        <f t="shared" ref="BP97:BP118" si="386">+(BN97/BL97)</f>
        <v>#DIV/0!</v>
      </c>
      <c r="BQ97" s="54">
        <f t="shared" ref="BQ97:BQ118" si="387">+(BC97+AS97+BM97)/AL97</f>
        <v>0</v>
      </c>
      <c r="BR97" s="54" t="e">
        <f t="shared" ref="BR97:BR118" si="388">+(BD97+AT97+BN97)/AN97</f>
        <v>#DIV/0!</v>
      </c>
      <c r="BS97" s="54"/>
      <c r="BT97" s="145">
        <v>0</v>
      </c>
      <c r="BU97" s="314"/>
      <c r="BV97" s="89">
        <v>0</v>
      </c>
      <c r="BW97" s="104"/>
      <c r="BX97" s="104"/>
      <c r="BY97" s="83" t="e">
        <f t="shared" ref="BY97:BY118" si="389">+(BW97/BT97)</f>
        <v>#DIV/0!</v>
      </c>
      <c r="BZ97" s="83" t="e">
        <f t="shared" ref="BZ97:BZ118" si="390">+(BX97/BV97)</f>
        <v>#DIV/0!</v>
      </c>
      <c r="CA97" s="83">
        <f t="shared" ref="CA97:CA118" si="391">+(BC97+AS97+BM97+BW97)/AL97</f>
        <v>0</v>
      </c>
      <c r="CB97" s="83" t="e">
        <f t="shared" ref="CB97:CB118" si="392">+(BD97+AT97+BN97+BX97)/AN97</f>
        <v>#DIV/0!</v>
      </c>
      <c r="CC97" s="83"/>
      <c r="CD97" s="57" t="str">
        <f t="shared" si="351"/>
        <v>No Prog ni Ejec</v>
      </c>
      <c r="CE97" s="57" t="str">
        <f t="shared" si="352"/>
        <v>No Prog ni Ejec</v>
      </c>
      <c r="CF97" s="57">
        <f t="shared" si="353"/>
        <v>0</v>
      </c>
      <c r="CG97" s="57">
        <f t="shared" si="354"/>
        <v>0</v>
      </c>
      <c r="CH97" s="57" t="str">
        <f t="shared" si="355"/>
        <v>No Prog ni Ejec</v>
      </c>
      <c r="CI97" s="57" t="str">
        <f t="shared" si="356"/>
        <v>No Prog ni Ejec</v>
      </c>
      <c r="CJ97" s="57" t="str">
        <f t="shared" si="357"/>
        <v>No Prog ni Ejec</v>
      </c>
      <c r="CK97" s="57" t="str">
        <f t="shared" si="358"/>
        <v>No Prog ni Ejec</v>
      </c>
      <c r="CL97" s="113">
        <f>+AC96-(AR97+AR98+AR99+AR100+BB97+BB98+BB99+BB100+BL97+BL98+BL99+BL99+BV97+BV98+BV99+BV100)</f>
        <v>0</v>
      </c>
      <c r="CW97" s="58">
        <v>7</v>
      </c>
      <c r="DA97" s="58">
        <v>11</v>
      </c>
    </row>
    <row r="98" spans="1:105" s="58" customFormat="1" ht="102" customHeight="1" x14ac:dyDescent="0.2">
      <c r="A98" s="104">
        <v>11700</v>
      </c>
      <c r="B98" s="99" t="s">
        <v>14</v>
      </c>
      <c r="C98" s="99" t="s">
        <v>302</v>
      </c>
      <c r="D98" s="157"/>
      <c r="E98" s="157"/>
      <c r="F98" s="157" t="s">
        <v>1048</v>
      </c>
      <c r="G98" s="157"/>
      <c r="H98" s="157" t="s">
        <v>1048</v>
      </c>
      <c r="I98" s="157"/>
      <c r="J98" s="157"/>
      <c r="K98" s="157"/>
      <c r="L98" s="157" t="s">
        <v>1048</v>
      </c>
      <c r="M98" s="157"/>
      <c r="N98" s="157"/>
      <c r="O98" s="157"/>
      <c r="P98" s="157"/>
      <c r="Q98" s="169" t="s">
        <v>201</v>
      </c>
      <c r="R98" s="169" t="s">
        <v>201</v>
      </c>
      <c r="S98" s="104" t="s">
        <v>211</v>
      </c>
      <c r="T98" s="99" t="s">
        <v>94</v>
      </c>
      <c r="U98" s="99" t="s">
        <v>201</v>
      </c>
      <c r="V98" s="99" t="s">
        <v>201</v>
      </c>
      <c r="W98" s="104" t="s">
        <v>1125</v>
      </c>
      <c r="X98" s="99" t="s">
        <v>857</v>
      </c>
      <c r="Y98" s="44" t="s">
        <v>376</v>
      </c>
      <c r="Z98" s="148">
        <v>1</v>
      </c>
      <c r="AA98" s="319"/>
      <c r="AB98" s="314"/>
      <c r="AC98" s="315"/>
      <c r="AD98" s="318"/>
      <c r="AE98" s="314"/>
      <c r="AF98" s="314"/>
      <c r="AG98" s="314"/>
      <c r="AH98" s="314"/>
      <c r="AI98" s="314"/>
      <c r="AJ98" s="314"/>
      <c r="AK98" s="314"/>
      <c r="AL98" s="148">
        <v>1</v>
      </c>
      <c r="AM98" s="314"/>
      <c r="AN98" s="315"/>
      <c r="AO98" s="52" t="s">
        <v>46</v>
      </c>
      <c r="AP98" s="148">
        <v>0</v>
      </c>
      <c r="AQ98" s="314"/>
      <c r="AR98" s="63">
        <v>0</v>
      </c>
      <c r="AS98" s="104"/>
      <c r="AT98" s="104"/>
      <c r="AU98" s="54" t="e">
        <f t="shared" si="377"/>
        <v>#DIV/0!</v>
      </c>
      <c r="AV98" s="54" t="e">
        <f t="shared" si="378"/>
        <v>#DIV/0!</v>
      </c>
      <c r="AW98" s="54">
        <f t="shared" si="379"/>
        <v>0</v>
      </c>
      <c r="AX98" s="54" t="e">
        <f t="shared" si="380"/>
        <v>#DIV/0!</v>
      </c>
      <c r="AY98" s="54"/>
      <c r="AZ98" s="145">
        <v>0</v>
      </c>
      <c r="BA98" s="314"/>
      <c r="BB98" s="89">
        <v>0</v>
      </c>
      <c r="BC98" s="53"/>
      <c r="BD98" s="53"/>
      <c r="BE98" s="54" t="e">
        <f t="shared" si="381"/>
        <v>#DIV/0!</v>
      </c>
      <c r="BF98" s="54" t="e">
        <f t="shared" si="382"/>
        <v>#DIV/0!</v>
      </c>
      <c r="BG98" s="54">
        <f t="shared" si="383"/>
        <v>0</v>
      </c>
      <c r="BH98" s="54" t="e">
        <f t="shared" si="384"/>
        <v>#DIV/0!</v>
      </c>
      <c r="BI98" s="54"/>
      <c r="BJ98" s="145">
        <v>1</v>
      </c>
      <c r="BK98" s="314"/>
      <c r="BL98" s="89">
        <v>11000000</v>
      </c>
      <c r="BM98" s="104"/>
      <c r="BN98" s="104"/>
      <c r="BO98" s="54">
        <f t="shared" si="385"/>
        <v>0</v>
      </c>
      <c r="BP98" s="54">
        <f t="shared" si="386"/>
        <v>0</v>
      </c>
      <c r="BQ98" s="54">
        <f t="shared" si="387"/>
        <v>0</v>
      </c>
      <c r="BR98" s="54" t="e">
        <f t="shared" si="388"/>
        <v>#DIV/0!</v>
      </c>
      <c r="BS98" s="54"/>
      <c r="BT98" s="145">
        <v>0</v>
      </c>
      <c r="BU98" s="314"/>
      <c r="BV98" s="89">
        <v>0</v>
      </c>
      <c r="BW98" s="104"/>
      <c r="BX98" s="104"/>
      <c r="BY98" s="83" t="e">
        <f t="shared" si="389"/>
        <v>#DIV/0!</v>
      </c>
      <c r="BZ98" s="83" t="e">
        <f t="shared" si="390"/>
        <v>#DIV/0!</v>
      </c>
      <c r="CA98" s="83">
        <f t="shared" si="391"/>
        <v>0</v>
      </c>
      <c r="CB98" s="83" t="e">
        <f t="shared" si="392"/>
        <v>#DIV/0!</v>
      </c>
      <c r="CC98" s="83"/>
      <c r="CD98" s="57" t="str">
        <f t="shared" si="351"/>
        <v>No Prog ni Ejec</v>
      </c>
      <c r="CE98" s="57" t="str">
        <f t="shared" si="352"/>
        <v>No Prog ni Ejec</v>
      </c>
      <c r="CF98" s="57" t="str">
        <f t="shared" si="353"/>
        <v>No Prog ni Ejec</v>
      </c>
      <c r="CG98" s="57" t="str">
        <f t="shared" si="354"/>
        <v>No Prog ni Ejec</v>
      </c>
      <c r="CH98" s="57">
        <f t="shared" si="355"/>
        <v>0</v>
      </c>
      <c r="CI98" s="57">
        <f t="shared" si="356"/>
        <v>0</v>
      </c>
      <c r="CJ98" s="57" t="str">
        <f t="shared" si="357"/>
        <v>No Prog ni Ejec</v>
      </c>
      <c r="CK98" s="57" t="str">
        <f t="shared" si="358"/>
        <v>No Prog ni Ejec</v>
      </c>
      <c r="CL98" s="113"/>
      <c r="CW98" s="58">
        <v>7</v>
      </c>
      <c r="DA98" s="58">
        <v>11</v>
      </c>
    </row>
    <row r="99" spans="1:105" s="58" customFormat="1" ht="105.75" customHeight="1" x14ac:dyDescent="0.2">
      <c r="A99" s="104">
        <v>11700</v>
      </c>
      <c r="B99" s="99" t="s">
        <v>14</v>
      </c>
      <c r="C99" s="99" t="s">
        <v>302</v>
      </c>
      <c r="D99" s="157"/>
      <c r="E99" s="157"/>
      <c r="F99" s="157" t="s">
        <v>1048</v>
      </c>
      <c r="G99" s="157"/>
      <c r="H99" s="157" t="s">
        <v>1048</v>
      </c>
      <c r="I99" s="157"/>
      <c r="J99" s="157"/>
      <c r="K99" s="157"/>
      <c r="L99" s="157" t="s">
        <v>1048</v>
      </c>
      <c r="M99" s="157"/>
      <c r="N99" s="157"/>
      <c r="O99" s="157"/>
      <c r="P99" s="157"/>
      <c r="Q99" s="169" t="s">
        <v>201</v>
      </c>
      <c r="R99" s="169" t="s">
        <v>201</v>
      </c>
      <c r="S99" s="104" t="s">
        <v>211</v>
      </c>
      <c r="T99" s="99" t="s">
        <v>94</v>
      </c>
      <c r="U99" s="99" t="s">
        <v>201</v>
      </c>
      <c r="V99" s="99" t="s">
        <v>201</v>
      </c>
      <c r="W99" s="104" t="s">
        <v>1126</v>
      </c>
      <c r="X99" s="99" t="s">
        <v>858</v>
      </c>
      <c r="Y99" s="44" t="s">
        <v>376</v>
      </c>
      <c r="Z99" s="148">
        <v>1</v>
      </c>
      <c r="AA99" s="319"/>
      <c r="AB99" s="314"/>
      <c r="AC99" s="315"/>
      <c r="AD99" s="318"/>
      <c r="AE99" s="314"/>
      <c r="AF99" s="314"/>
      <c r="AG99" s="314"/>
      <c r="AH99" s="314"/>
      <c r="AI99" s="314"/>
      <c r="AJ99" s="314"/>
      <c r="AK99" s="314"/>
      <c r="AL99" s="148">
        <v>1</v>
      </c>
      <c r="AM99" s="314"/>
      <c r="AN99" s="315"/>
      <c r="AO99" s="52" t="s">
        <v>46</v>
      </c>
      <c r="AP99" s="148">
        <v>0</v>
      </c>
      <c r="AQ99" s="314"/>
      <c r="AR99" s="63">
        <v>0</v>
      </c>
      <c r="AS99" s="104"/>
      <c r="AT99" s="104"/>
      <c r="AU99" s="54" t="e">
        <f t="shared" si="377"/>
        <v>#DIV/0!</v>
      </c>
      <c r="AV99" s="54" t="e">
        <f t="shared" si="378"/>
        <v>#DIV/0!</v>
      </c>
      <c r="AW99" s="54">
        <f t="shared" si="379"/>
        <v>0</v>
      </c>
      <c r="AX99" s="54" t="e">
        <f t="shared" si="380"/>
        <v>#DIV/0!</v>
      </c>
      <c r="AY99" s="54"/>
      <c r="AZ99" s="145">
        <v>0</v>
      </c>
      <c r="BA99" s="314"/>
      <c r="BB99" s="89">
        <v>0</v>
      </c>
      <c r="BC99" s="53"/>
      <c r="BD99" s="53"/>
      <c r="BE99" s="54" t="e">
        <f t="shared" si="381"/>
        <v>#DIV/0!</v>
      </c>
      <c r="BF99" s="54" t="e">
        <f t="shared" si="382"/>
        <v>#DIV/0!</v>
      </c>
      <c r="BG99" s="54">
        <f t="shared" si="383"/>
        <v>0</v>
      </c>
      <c r="BH99" s="54" t="e">
        <f t="shared" si="384"/>
        <v>#DIV/0!</v>
      </c>
      <c r="BI99" s="54"/>
      <c r="BJ99" s="145">
        <v>1</v>
      </c>
      <c r="BK99" s="314"/>
      <c r="BL99" s="89">
        <v>11000000</v>
      </c>
      <c r="BM99" s="104"/>
      <c r="BN99" s="104"/>
      <c r="BO99" s="54">
        <f t="shared" si="385"/>
        <v>0</v>
      </c>
      <c r="BP99" s="54">
        <f t="shared" si="386"/>
        <v>0</v>
      </c>
      <c r="BQ99" s="54">
        <f t="shared" si="387"/>
        <v>0</v>
      </c>
      <c r="BR99" s="54" t="e">
        <f t="shared" si="388"/>
        <v>#DIV/0!</v>
      </c>
      <c r="BS99" s="54"/>
      <c r="BT99" s="145">
        <v>0</v>
      </c>
      <c r="BU99" s="314"/>
      <c r="BV99" s="89">
        <v>0</v>
      </c>
      <c r="BW99" s="104"/>
      <c r="BX99" s="104"/>
      <c r="BY99" s="83" t="e">
        <f t="shared" si="389"/>
        <v>#DIV/0!</v>
      </c>
      <c r="BZ99" s="83" t="e">
        <f t="shared" si="390"/>
        <v>#DIV/0!</v>
      </c>
      <c r="CA99" s="83">
        <f t="shared" si="391"/>
        <v>0</v>
      </c>
      <c r="CB99" s="83" t="e">
        <f t="shared" si="392"/>
        <v>#DIV/0!</v>
      </c>
      <c r="CC99" s="83"/>
      <c r="CD99" s="57" t="str">
        <f t="shared" si="351"/>
        <v>No Prog ni Ejec</v>
      </c>
      <c r="CE99" s="57" t="str">
        <f t="shared" si="352"/>
        <v>No Prog ni Ejec</v>
      </c>
      <c r="CF99" s="57" t="str">
        <f t="shared" si="353"/>
        <v>No Prog ni Ejec</v>
      </c>
      <c r="CG99" s="57" t="str">
        <f t="shared" si="354"/>
        <v>No Prog ni Ejec</v>
      </c>
      <c r="CH99" s="57">
        <f t="shared" si="355"/>
        <v>0</v>
      </c>
      <c r="CI99" s="57">
        <f t="shared" si="356"/>
        <v>0</v>
      </c>
      <c r="CJ99" s="57" t="str">
        <f t="shared" si="357"/>
        <v>No Prog ni Ejec</v>
      </c>
      <c r="CK99" s="57" t="str">
        <f t="shared" si="358"/>
        <v>No Prog ni Ejec</v>
      </c>
      <c r="CL99" s="113"/>
      <c r="CW99" s="58">
        <v>7</v>
      </c>
      <c r="DA99" s="58">
        <v>11</v>
      </c>
    </row>
    <row r="100" spans="1:105" s="58" customFormat="1" ht="104.25" customHeight="1" x14ac:dyDescent="0.2">
      <c r="A100" s="104">
        <v>11700</v>
      </c>
      <c r="B100" s="99" t="s">
        <v>14</v>
      </c>
      <c r="C100" s="99" t="s">
        <v>302</v>
      </c>
      <c r="D100" s="157"/>
      <c r="E100" s="157"/>
      <c r="F100" s="157" t="s">
        <v>1048</v>
      </c>
      <c r="G100" s="157"/>
      <c r="H100" s="157" t="s">
        <v>1048</v>
      </c>
      <c r="I100" s="157"/>
      <c r="J100" s="157"/>
      <c r="K100" s="157"/>
      <c r="L100" s="157" t="s">
        <v>1048</v>
      </c>
      <c r="M100" s="157"/>
      <c r="N100" s="157"/>
      <c r="O100" s="157"/>
      <c r="P100" s="157"/>
      <c r="Q100" s="169" t="s">
        <v>201</v>
      </c>
      <c r="R100" s="169" t="s">
        <v>201</v>
      </c>
      <c r="S100" s="104" t="s">
        <v>211</v>
      </c>
      <c r="T100" s="99" t="s">
        <v>94</v>
      </c>
      <c r="U100" s="99" t="s">
        <v>201</v>
      </c>
      <c r="V100" s="99" t="s">
        <v>201</v>
      </c>
      <c r="W100" s="104" t="s">
        <v>1127</v>
      </c>
      <c r="X100" s="99" t="s">
        <v>859</v>
      </c>
      <c r="Y100" s="44" t="s">
        <v>376</v>
      </c>
      <c r="Z100" s="148">
        <v>1</v>
      </c>
      <c r="AA100" s="319"/>
      <c r="AB100" s="314"/>
      <c r="AC100" s="315"/>
      <c r="AD100" s="318"/>
      <c r="AE100" s="314"/>
      <c r="AF100" s="314"/>
      <c r="AG100" s="314"/>
      <c r="AH100" s="314"/>
      <c r="AI100" s="314"/>
      <c r="AJ100" s="314"/>
      <c r="AK100" s="314"/>
      <c r="AL100" s="148">
        <v>1</v>
      </c>
      <c r="AM100" s="314"/>
      <c r="AN100" s="315"/>
      <c r="AO100" s="52" t="s">
        <v>46</v>
      </c>
      <c r="AP100" s="148">
        <v>0</v>
      </c>
      <c r="AQ100" s="314"/>
      <c r="AR100" s="63">
        <v>0</v>
      </c>
      <c r="AS100" s="104"/>
      <c r="AT100" s="104"/>
      <c r="AU100" s="54" t="e">
        <f t="shared" si="377"/>
        <v>#DIV/0!</v>
      </c>
      <c r="AV100" s="54" t="e">
        <f t="shared" si="378"/>
        <v>#DIV/0!</v>
      </c>
      <c r="AW100" s="54">
        <f t="shared" si="379"/>
        <v>0</v>
      </c>
      <c r="AX100" s="54" t="e">
        <f t="shared" si="380"/>
        <v>#DIV/0!</v>
      </c>
      <c r="AY100" s="54"/>
      <c r="AZ100" s="145">
        <v>0</v>
      </c>
      <c r="BA100" s="314"/>
      <c r="BB100" s="89">
        <v>0</v>
      </c>
      <c r="BC100" s="53"/>
      <c r="BD100" s="53"/>
      <c r="BE100" s="54" t="e">
        <f t="shared" si="381"/>
        <v>#DIV/0!</v>
      </c>
      <c r="BF100" s="54" t="e">
        <f t="shared" si="382"/>
        <v>#DIV/0!</v>
      </c>
      <c r="BG100" s="54">
        <f t="shared" si="383"/>
        <v>0</v>
      </c>
      <c r="BH100" s="54" t="e">
        <f t="shared" si="384"/>
        <v>#DIV/0!</v>
      </c>
      <c r="BI100" s="54"/>
      <c r="BJ100" s="145">
        <v>0</v>
      </c>
      <c r="BK100" s="314"/>
      <c r="BL100" s="89">
        <v>0</v>
      </c>
      <c r="BM100" s="104"/>
      <c r="BN100" s="104"/>
      <c r="BO100" s="54" t="e">
        <f t="shared" si="385"/>
        <v>#DIV/0!</v>
      </c>
      <c r="BP100" s="54" t="e">
        <f t="shared" si="386"/>
        <v>#DIV/0!</v>
      </c>
      <c r="BQ100" s="54">
        <f t="shared" si="387"/>
        <v>0</v>
      </c>
      <c r="BR100" s="54" t="e">
        <f t="shared" si="388"/>
        <v>#DIV/0!</v>
      </c>
      <c r="BS100" s="54"/>
      <c r="BT100" s="145">
        <v>1</v>
      </c>
      <c r="BU100" s="314"/>
      <c r="BV100" s="89">
        <v>11000000</v>
      </c>
      <c r="BW100" s="104"/>
      <c r="BX100" s="104"/>
      <c r="BY100" s="83">
        <f t="shared" si="389"/>
        <v>0</v>
      </c>
      <c r="BZ100" s="83">
        <f t="shared" si="390"/>
        <v>0</v>
      </c>
      <c r="CA100" s="83">
        <f t="shared" si="391"/>
        <v>0</v>
      </c>
      <c r="CB100" s="83" t="e">
        <f t="shared" si="392"/>
        <v>#DIV/0!</v>
      </c>
      <c r="CC100" s="83"/>
      <c r="CD100" s="57" t="str">
        <f t="shared" si="351"/>
        <v>No Prog ni Ejec</v>
      </c>
      <c r="CE100" s="57" t="str">
        <f t="shared" si="352"/>
        <v>No Prog ni Ejec</v>
      </c>
      <c r="CF100" s="57" t="str">
        <f t="shared" si="353"/>
        <v>No Prog ni Ejec</v>
      </c>
      <c r="CG100" s="57" t="str">
        <f t="shared" si="354"/>
        <v>No Prog ni Ejec</v>
      </c>
      <c r="CH100" s="57" t="str">
        <f t="shared" si="355"/>
        <v>No Prog ni Ejec</v>
      </c>
      <c r="CI100" s="57" t="str">
        <f t="shared" si="356"/>
        <v>No Prog ni Ejec</v>
      </c>
      <c r="CJ100" s="57">
        <f t="shared" si="357"/>
        <v>0</v>
      </c>
      <c r="CK100" s="57">
        <f t="shared" si="358"/>
        <v>0</v>
      </c>
      <c r="CL100" s="113"/>
      <c r="CW100" s="58">
        <v>7</v>
      </c>
      <c r="DA100" s="58">
        <v>11</v>
      </c>
    </row>
    <row r="101" spans="1:105" s="58" customFormat="1" ht="105.75" customHeight="1" x14ac:dyDescent="0.2">
      <c r="A101" s="104">
        <v>11700</v>
      </c>
      <c r="B101" s="99" t="s">
        <v>14</v>
      </c>
      <c r="C101" s="99" t="s">
        <v>302</v>
      </c>
      <c r="D101" s="157"/>
      <c r="E101" s="157"/>
      <c r="F101" s="157" t="s">
        <v>1048</v>
      </c>
      <c r="G101" s="157"/>
      <c r="H101" s="157" t="s">
        <v>1048</v>
      </c>
      <c r="I101" s="157"/>
      <c r="J101" s="157"/>
      <c r="K101" s="157"/>
      <c r="L101" s="157" t="s">
        <v>1048</v>
      </c>
      <c r="M101" s="157"/>
      <c r="N101" s="157"/>
      <c r="O101" s="157"/>
      <c r="P101" s="157"/>
      <c r="Q101" s="169" t="s">
        <v>201</v>
      </c>
      <c r="R101" s="169" t="s">
        <v>201</v>
      </c>
      <c r="S101" s="104" t="s">
        <v>211</v>
      </c>
      <c r="T101" s="99" t="s">
        <v>94</v>
      </c>
      <c r="U101" s="99" t="s">
        <v>201</v>
      </c>
      <c r="V101" s="99" t="s">
        <v>201</v>
      </c>
      <c r="W101" s="104" t="s">
        <v>1128</v>
      </c>
      <c r="X101" s="99" t="s">
        <v>838</v>
      </c>
      <c r="Y101" s="44" t="s">
        <v>376</v>
      </c>
      <c r="Z101" s="148">
        <v>1</v>
      </c>
      <c r="AA101" s="319"/>
      <c r="AB101" s="314"/>
      <c r="AC101" s="51">
        <v>57000000</v>
      </c>
      <c r="AD101" s="90">
        <v>1</v>
      </c>
      <c r="AE101" s="99" t="s">
        <v>16</v>
      </c>
      <c r="AF101" s="99" t="s">
        <v>21</v>
      </c>
      <c r="AG101" s="99" t="s">
        <v>201</v>
      </c>
      <c r="AH101" s="99" t="s">
        <v>639</v>
      </c>
      <c r="AI101" s="99" t="s">
        <v>77</v>
      </c>
      <c r="AJ101" s="314"/>
      <c r="AK101" s="99" t="s">
        <v>43</v>
      </c>
      <c r="AL101" s="148">
        <v>1</v>
      </c>
      <c r="AM101" s="314"/>
      <c r="AN101" s="51">
        <v>57000000</v>
      </c>
      <c r="AO101" s="52" t="s">
        <v>46</v>
      </c>
      <c r="AP101" s="148">
        <v>0</v>
      </c>
      <c r="AQ101" s="314"/>
      <c r="AR101" s="63">
        <v>0</v>
      </c>
      <c r="AS101" s="104"/>
      <c r="AT101" s="104"/>
      <c r="AU101" s="54" t="e">
        <f t="shared" si="377"/>
        <v>#DIV/0!</v>
      </c>
      <c r="AV101" s="54" t="e">
        <f t="shared" si="378"/>
        <v>#DIV/0!</v>
      </c>
      <c r="AW101" s="54">
        <f t="shared" si="379"/>
        <v>0</v>
      </c>
      <c r="AX101" s="54">
        <f t="shared" si="380"/>
        <v>0</v>
      </c>
      <c r="AY101" s="54"/>
      <c r="AZ101" s="145">
        <v>0</v>
      </c>
      <c r="BA101" s="314"/>
      <c r="BB101" s="89">
        <v>0</v>
      </c>
      <c r="BC101" s="53"/>
      <c r="BD101" s="53"/>
      <c r="BE101" s="54" t="e">
        <f t="shared" si="381"/>
        <v>#DIV/0!</v>
      </c>
      <c r="BF101" s="54" t="e">
        <f t="shared" si="382"/>
        <v>#DIV/0!</v>
      </c>
      <c r="BG101" s="54">
        <f t="shared" si="383"/>
        <v>0</v>
      </c>
      <c r="BH101" s="54">
        <f t="shared" si="384"/>
        <v>0</v>
      </c>
      <c r="BI101" s="54"/>
      <c r="BJ101" s="145">
        <v>1</v>
      </c>
      <c r="BK101" s="314"/>
      <c r="BL101" s="89">
        <f>+AN101</f>
        <v>57000000</v>
      </c>
      <c r="BM101" s="104"/>
      <c r="BN101" s="104"/>
      <c r="BO101" s="54">
        <f t="shared" si="385"/>
        <v>0</v>
      </c>
      <c r="BP101" s="54">
        <f t="shared" si="386"/>
        <v>0</v>
      </c>
      <c r="BQ101" s="54">
        <f t="shared" si="387"/>
        <v>0</v>
      </c>
      <c r="BR101" s="54">
        <f t="shared" si="388"/>
        <v>0</v>
      </c>
      <c r="BS101" s="54"/>
      <c r="BT101" s="145">
        <v>0</v>
      </c>
      <c r="BU101" s="314"/>
      <c r="BV101" s="89">
        <v>0</v>
      </c>
      <c r="BW101" s="104"/>
      <c r="BX101" s="104"/>
      <c r="BY101" s="83" t="e">
        <f t="shared" si="389"/>
        <v>#DIV/0!</v>
      </c>
      <c r="BZ101" s="83" t="e">
        <f t="shared" si="390"/>
        <v>#DIV/0!</v>
      </c>
      <c r="CA101" s="83">
        <f t="shared" si="391"/>
        <v>0</v>
      </c>
      <c r="CB101" s="83">
        <f t="shared" si="392"/>
        <v>0</v>
      </c>
      <c r="CC101" s="83"/>
      <c r="CD101" s="57" t="str">
        <f t="shared" si="351"/>
        <v>No Prog ni Ejec</v>
      </c>
      <c r="CE101" s="57" t="str">
        <f t="shared" si="352"/>
        <v>No Prog ni Ejec</v>
      </c>
      <c r="CF101" s="57" t="str">
        <f t="shared" si="353"/>
        <v>No Prog ni Ejec</v>
      </c>
      <c r="CG101" s="57" t="str">
        <f t="shared" si="354"/>
        <v>No Prog ni Ejec</v>
      </c>
      <c r="CH101" s="57">
        <f t="shared" si="355"/>
        <v>0</v>
      </c>
      <c r="CI101" s="57">
        <f t="shared" si="356"/>
        <v>0</v>
      </c>
      <c r="CJ101" s="57" t="str">
        <f t="shared" si="357"/>
        <v>No Prog ni Ejec</v>
      </c>
      <c r="CK101" s="57" t="str">
        <f t="shared" si="358"/>
        <v>No Prog ni Ejec</v>
      </c>
      <c r="CL101" s="113">
        <f t="shared" si="287"/>
        <v>0</v>
      </c>
      <c r="CW101" s="58">
        <v>7</v>
      </c>
      <c r="DA101" s="58">
        <v>11</v>
      </c>
    </row>
    <row r="102" spans="1:105" s="58" customFormat="1" ht="89.25" x14ac:dyDescent="0.2">
      <c r="A102" s="104">
        <v>11700</v>
      </c>
      <c r="B102" s="99" t="s">
        <v>14</v>
      </c>
      <c r="C102" s="99" t="s">
        <v>302</v>
      </c>
      <c r="D102" s="157"/>
      <c r="E102" s="157"/>
      <c r="F102" s="157" t="s">
        <v>1048</v>
      </c>
      <c r="G102" s="157"/>
      <c r="H102" s="157" t="s">
        <v>1048</v>
      </c>
      <c r="I102" s="157"/>
      <c r="J102" s="157"/>
      <c r="K102" s="157"/>
      <c r="L102" s="157" t="s">
        <v>1048</v>
      </c>
      <c r="M102" s="157"/>
      <c r="N102" s="157"/>
      <c r="O102" s="157"/>
      <c r="P102" s="157"/>
      <c r="Q102" s="169" t="s">
        <v>201</v>
      </c>
      <c r="R102" s="169" t="s">
        <v>201</v>
      </c>
      <c r="S102" s="104" t="s">
        <v>211</v>
      </c>
      <c r="T102" s="99" t="s">
        <v>94</v>
      </c>
      <c r="U102" s="99" t="s">
        <v>201</v>
      </c>
      <c r="V102" s="99" t="s">
        <v>201</v>
      </c>
      <c r="W102" s="104" t="s">
        <v>832</v>
      </c>
      <c r="X102" s="99" t="s">
        <v>860</v>
      </c>
      <c r="Y102" s="44" t="s">
        <v>376</v>
      </c>
      <c r="Z102" s="148">
        <v>1</v>
      </c>
      <c r="AA102" s="319" t="s">
        <v>814</v>
      </c>
      <c r="AB102" s="314" t="s">
        <v>850</v>
      </c>
      <c r="AC102" s="51">
        <v>42000000</v>
      </c>
      <c r="AD102" s="90">
        <v>1</v>
      </c>
      <c r="AE102" s="99" t="s">
        <v>16</v>
      </c>
      <c r="AF102" s="99" t="s">
        <v>21</v>
      </c>
      <c r="AG102" s="99" t="s">
        <v>201</v>
      </c>
      <c r="AH102" s="99" t="s">
        <v>639</v>
      </c>
      <c r="AI102" s="99" t="s">
        <v>77</v>
      </c>
      <c r="AJ102" s="314"/>
      <c r="AK102" s="99" t="s">
        <v>43</v>
      </c>
      <c r="AL102" s="148">
        <v>1</v>
      </c>
      <c r="AM102" s="314" t="str">
        <f t="shared" si="359"/>
        <v>Crear un espacio de esparcimiento, manejo del tiempo libre y desarrollo de habilidades creativas, para los hijos de los servidores públicos, como parte de su núcleo familiar.</v>
      </c>
      <c r="AN102" s="51">
        <v>42000000</v>
      </c>
      <c r="AO102" s="52" t="s">
        <v>46</v>
      </c>
      <c r="AP102" s="148">
        <v>0</v>
      </c>
      <c r="AQ102" s="314" t="str">
        <f t="shared" si="360"/>
        <v>Crear un espacio de esparcimiento, manejo del tiempo libre y desarrollo de habilidades creativas, para los hijos de los servidores públicos, como parte de su núcleo familiar.</v>
      </c>
      <c r="AR102" s="63">
        <v>0</v>
      </c>
      <c r="AS102" s="104"/>
      <c r="AT102" s="104"/>
      <c r="AU102" s="54" t="e">
        <f t="shared" si="377"/>
        <v>#DIV/0!</v>
      </c>
      <c r="AV102" s="54" t="e">
        <f t="shared" si="378"/>
        <v>#DIV/0!</v>
      </c>
      <c r="AW102" s="54">
        <f t="shared" si="379"/>
        <v>0</v>
      </c>
      <c r="AX102" s="54">
        <f t="shared" si="380"/>
        <v>0</v>
      </c>
      <c r="AY102" s="54"/>
      <c r="AZ102" s="145">
        <v>0</v>
      </c>
      <c r="BA102" s="314" t="str">
        <f>+AM102</f>
        <v>Crear un espacio de esparcimiento, manejo del tiempo libre y desarrollo de habilidades creativas, para los hijos de los servidores públicos, como parte de su núcleo familiar.</v>
      </c>
      <c r="BB102" s="89">
        <v>0</v>
      </c>
      <c r="BC102" s="56"/>
      <c r="BD102" s="56"/>
      <c r="BE102" s="54" t="e">
        <f t="shared" si="381"/>
        <v>#DIV/0!</v>
      </c>
      <c r="BF102" s="54" t="e">
        <f t="shared" si="382"/>
        <v>#DIV/0!</v>
      </c>
      <c r="BG102" s="54">
        <f t="shared" si="383"/>
        <v>0</v>
      </c>
      <c r="BH102" s="54">
        <f t="shared" si="384"/>
        <v>0</v>
      </c>
      <c r="BI102" s="54"/>
      <c r="BJ102" s="145">
        <v>0</v>
      </c>
      <c r="BK102" s="314" t="str">
        <f>+AM102</f>
        <v>Crear un espacio de esparcimiento, manejo del tiempo libre y desarrollo de habilidades creativas, para los hijos de los servidores públicos, como parte de su núcleo familiar.</v>
      </c>
      <c r="BL102" s="89">
        <v>0</v>
      </c>
      <c r="BM102" s="104"/>
      <c r="BN102" s="104"/>
      <c r="BO102" s="54" t="e">
        <f t="shared" si="385"/>
        <v>#DIV/0!</v>
      </c>
      <c r="BP102" s="54" t="e">
        <f t="shared" si="386"/>
        <v>#DIV/0!</v>
      </c>
      <c r="BQ102" s="54">
        <f t="shared" si="387"/>
        <v>0</v>
      </c>
      <c r="BR102" s="54">
        <f t="shared" si="388"/>
        <v>0</v>
      </c>
      <c r="BS102" s="54"/>
      <c r="BT102" s="145">
        <v>1</v>
      </c>
      <c r="BU102" s="314" t="str">
        <f>+AM102</f>
        <v>Crear un espacio de esparcimiento, manejo del tiempo libre y desarrollo de habilidades creativas, para los hijos de los servidores públicos, como parte de su núcleo familiar.</v>
      </c>
      <c r="BV102" s="89">
        <f>+AN102</f>
        <v>42000000</v>
      </c>
      <c r="BW102" s="104"/>
      <c r="BX102" s="104"/>
      <c r="BY102" s="83">
        <f t="shared" si="389"/>
        <v>0</v>
      </c>
      <c r="BZ102" s="83">
        <f t="shared" si="390"/>
        <v>0</v>
      </c>
      <c r="CA102" s="83">
        <f t="shared" si="391"/>
        <v>0</v>
      </c>
      <c r="CB102" s="83">
        <f t="shared" si="392"/>
        <v>0</v>
      </c>
      <c r="CC102" s="83"/>
      <c r="CD102" s="57" t="str">
        <f t="shared" si="351"/>
        <v>No Prog ni Ejec</v>
      </c>
      <c r="CE102" s="57" t="str">
        <f t="shared" si="352"/>
        <v>No Prog ni Ejec</v>
      </c>
      <c r="CF102" s="57" t="str">
        <f t="shared" si="353"/>
        <v>No Prog ni Ejec</v>
      </c>
      <c r="CG102" s="57" t="str">
        <f t="shared" si="354"/>
        <v>No Prog ni Ejec</v>
      </c>
      <c r="CH102" s="57" t="str">
        <f t="shared" si="355"/>
        <v>No Prog ni Ejec</v>
      </c>
      <c r="CI102" s="57" t="str">
        <f t="shared" si="356"/>
        <v>No Prog ni Ejec</v>
      </c>
      <c r="CJ102" s="57">
        <f t="shared" si="357"/>
        <v>0</v>
      </c>
      <c r="CK102" s="57">
        <f t="shared" si="358"/>
        <v>0</v>
      </c>
      <c r="CL102" s="113">
        <f t="shared" si="287"/>
        <v>0</v>
      </c>
      <c r="CW102" s="58">
        <v>7</v>
      </c>
      <c r="DA102" s="58">
        <v>11</v>
      </c>
    </row>
    <row r="103" spans="1:105" s="58" customFormat="1" ht="89.25" x14ac:dyDescent="0.2">
      <c r="A103" s="104">
        <v>11700</v>
      </c>
      <c r="B103" s="99" t="s">
        <v>14</v>
      </c>
      <c r="C103" s="99" t="s">
        <v>302</v>
      </c>
      <c r="D103" s="157"/>
      <c r="E103" s="157"/>
      <c r="F103" s="157" t="s">
        <v>1048</v>
      </c>
      <c r="G103" s="157"/>
      <c r="H103" s="157" t="s">
        <v>1048</v>
      </c>
      <c r="I103" s="157"/>
      <c r="J103" s="157"/>
      <c r="K103" s="157"/>
      <c r="L103" s="157" t="s">
        <v>1048</v>
      </c>
      <c r="M103" s="157"/>
      <c r="N103" s="157"/>
      <c r="O103" s="157"/>
      <c r="P103" s="157"/>
      <c r="Q103" s="169" t="s">
        <v>201</v>
      </c>
      <c r="R103" s="169" t="s">
        <v>201</v>
      </c>
      <c r="S103" s="104" t="s">
        <v>211</v>
      </c>
      <c r="T103" s="99" t="s">
        <v>94</v>
      </c>
      <c r="U103" s="99" t="s">
        <v>201</v>
      </c>
      <c r="V103" s="99" t="s">
        <v>201</v>
      </c>
      <c r="W103" s="104" t="s">
        <v>832</v>
      </c>
      <c r="X103" s="99" t="s">
        <v>839</v>
      </c>
      <c r="Y103" s="44" t="s">
        <v>376</v>
      </c>
      <c r="Z103" s="148">
        <v>1</v>
      </c>
      <c r="AA103" s="319"/>
      <c r="AB103" s="314"/>
      <c r="AC103" s="51">
        <v>20000000</v>
      </c>
      <c r="AD103" s="90">
        <v>1</v>
      </c>
      <c r="AE103" s="99" t="s">
        <v>16</v>
      </c>
      <c r="AF103" s="99" t="s">
        <v>21</v>
      </c>
      <c r="AG103" s="99" t="s">
        <v>201</v>
      </c>
      <c r="AH103" s="99" t="s">
        <v>639</v>
      </c>
      <c r="AI103" s="99" t="s">
        <v>77</v>
      </c>
      <c r="AJ103" s="314"/>
      <c r="AK103" s="99" t="s">
        <v>43</v>
      </c>
      <c r="AL103" s="148">
        <v>1</v>
      </c>
      <c r="AM103" s="314"/>
      <c r="AN103" s="51">
        <v>20000000</v>
      </c>
      <c r="AO103" s="52" t="s">
        <v>46</v>
      </c>
      <c r="AP103" s="148">
        <v>0</v>
      </c>
      <c r="AQ103" s="314"/>
      <c r="AR103" s="63">
        <v>0</v>
      </c>
      <c r="AS103" s="104"/>
      <c r="AT103" s="104"/>
      <c r="AU103" s="54" t="e">
        <f t="shared" si="377"/>
        <v>#DIV/0!</v>
      </c>
      <c r="AV103" s="54" t="e">
        <f t="shared" si="378"/>
        <v>#DIV/0!</v>
      </c>
      <c r="AW103" s="54">
        <f t="shared" si="379"/>
        <v>0</v>
      </c>
      <c r="AX103" s="54">
        <f t="shared" si="380"/>
        <v>0</v>
      </c>
      <c r="AY103" s="54"/>
      <c r="AZ103" s="145">
        <v>0</v>
      </c>
      <c r="BA103" s="314"/>
      <c r="BB103" s="89">
        <v>0</v>
      </c>
      <c r="BC103" s="56"/>
      <c r="BD103" s="56"/>
      <c r="BE103" s="54" t="e">
        <f t="shared" si="381"/>
        <v>#DIV/0!</v>
      </c>
      <c r="BF103" s="54" t="e">
        <f t="shared" si="382"/>
        <v>#DIV/0!</v>
      </c>
      <c r="BG103" s="54">
        <f t="shared" si="383"/>
        <v>0</v>
      </c>
      <c r="BH103" s="54">
        <f t="shared" si="384"/>
        <v>0</v>
      </c>
      <c r="BI103" s="54"/>
      <c r="BJ103" s="145">
        <v>0</v>
      </c>
      <c r="BK103" s="314"/>
      <c r="BL103" s="89">
        <v>0</v>
      </c>
      <c r="BM103" s="104"/>
      <c r="BN103" s="104"/>
      <c r="BO103" s="54" t="e">
        <f t="shared" si="385"/>
        <v>#DIV/0!</v>
      </c>
      <c r="BP103" s="54" t="e">
        <f t="shared" si="386"/>
        <v>#DIV/0!</v>
      </c>
      <c r="BQ103" s="54">
        <f t="shared" si="387"/>
        <v>0</v>
      </c>
      <c r="BR103" s="54">
        <f t="shared" si="388"/>
        <v>0</v>
      </c>
      <c r="BS103" s="54"/>
      <c r="BT103" s="145">
        <v>1</v>
      </c>
      <c r="BU103" s="314"/>
      <c r="BV103" s="89">
        <f>+AN103</f>
        <v>20000000</v>
      </c>
      <c r="BW103" s="104"/>
      <c r="BX103" s="104"/>
      <c r="BY103" s="83">
        <f t="shared" si="389"/>
        <v>0</v>
      </c>
      <c r="BZ103" s="83">
        <f t="shared" si="390"/>
        <v>0</v>
      </c>
      <c r="CA103" s="83">
        <f t="shared" si="391"/>
        <v>0</v>
      </c>
      <c r="CB103" s="83">
        <f t="shared" si="392"/>
        <v>0</v>
      </c>
      <c r="CC103" s="83"/>
      <c r="CD103" s="57" t="str">
        <f t="shared" si="351"/>
        <v>No Prog ni Ejec</v>
      </c>
      <c r="CE103" s="57" t="str">
        <f t="shared" si="352"/>
        <v>No Prog ni Ejec</v>
      </c>
      <c r="CF103" s="57" t="str">
        <f t="shared" si="353"/>
        <v>No Prog ni Ejec</v>
      </c>
      <c r="CG103" s="57" t="str">
        <f t="shared" si="354"/>
        <v>No Prog ni Ejec</v>
      </c>
      <c r="CH103" s="57" t="str">
        <f t="shared" si="355"/>
        <v>No Prog ni Ejec</v>
      </c>
      <c r="CI103" s="57" t="str">
        <f t="shared" si="356"/>
        <v>No Prog ni Ejec</v>
      </c>
      <c r="CJ103" s="57">
        <f t="shared" si="357"/>
        <v>0</v>
      </c>
      <c r="CK103" s="57">
        <f t="shared" si="358"/>
        <v>0</v>
      </c>
      <c r="CL103" s="113">
        <f t="shared" si="287"/>
        <v>0</v>
      </c>
      <c r="CW103" s="58">
        <v>7</v>
      </c>
      <c r="DA103" s="58">
        <v>11</v>
      </c>
    </row>
    <row r="104" spans="1:105" s="58" customFormat="1" ht="110.25" customHeight="1" x14ac:dyDescent="0.2">
      <c r="A104" s="104">
        <v>11700</v>
      </c>
      <c r="B104" s="99" t="s">
        <v>14</v>
      </c>
      <c r="C104" s="99" t="s">
        <v>302</v>
      </c>
      <c r="D104" s="157"/>
      <c r="E104" s="157"/>
      <c r="F104" s="157" t="s">
        <v>1048</v>
      </c>
      <c r="G104" s="157"/>
      <c r="H104" s="157" t="s">
        <v>1048</v>
      </c>
      <c r="I104" s="157"/>
      <c r="J104" s="157"/>
      <c r="K104" s="157"/>
      <c r="L104" s="157" t="s">
        <v>1048</v>
      </c>
      <c r="M104" s="157"/>
      <c r="N104" s="157"/>
      <c r="O104" s="157"/>
      <c r="P104" s="157"/>
      <c r="Q104" s="169" t="s">
        <v>201</v>
      </c>
      <c r="R104" s="169" t="s">
        <v>201</v>
      </c>
      <c r="S104" s="104" t="s">
        <v>211</v>
      </c>
      <c r="T104" s="99" t="s">
        <v>94</v>
      </c>
      <c r="U104" s="99" t="s">
        <v>201</v>
      </c>
      <c r="V104" s="99" t="s">
        <v>201</v>
      </c>
      <c r="W104" s="104" t="s">
        <v>833</v>
      </c>
      <c r="X104" s="99" t="s">
        <v>840</v>
      </c>
      <c r="Y104" s="44" t="s">
        <v>376</v>
      </c>
      <c r="Z104" s="148">
        <v>1</v>
      </c>
      <c r="AA104" s="319" t="s">
        <v>815</v>
      </c>
      <c r="AB104" s="314" t="s">
        <v>851</v>
      </c>
      <c r="AC104" s="51">
        <v>23000000</v>
      </c>
      <c r="AD104" s="318">
        <v>1</v>
      </c>
      <c r="AE104" s="99" t="s">
        <v>16</v>
      </c>
      <c r="AF104" s="99" t="s">
        <v>21</v>
      </c>
      <c r="AG104" s="99" t="s">
        <v>201</v>
      </c>
      <c r="AH104" s="99" t="s">
        <v>639</v>
      </c>
      <c r="AI104" s="99" t="s">
        <v>77</v>
      </c>
      <c r="AJ104" s="314"/>
      <c r="AK104" s="99" t="s">
        <v>43</v>
      </c>
      <c r="AL104" s="148">
        <v>1</v>
      </c>
      <c r="AM104" s="314" t="str">
        <f>+AB104</f>
        <v>Estimular la sana utilización del tiempo libre de los servidores públicos y su núcleo familiar, brindando espacios de esparcimiento, recreación, cultural, fomentar la alimentación saludable y la integración.</v>
      </c>
      <c r="AN104" s="51">
        <v>23000000</v>
      </c>
      <c r="AO104" s="52" t="s">
        <v>46</v>
      </c>
      <c r="AP104" s="148">
        <v>0</v>
      </c>
      <c r="AQ104" s="314" t="str">
        <f t="shared" si="360"/>
        <v>Estimular la sana utilización del tiempo libre de los servidores públicos y su núcleo familiar, brindando espacios de esparcimiento, recreación, cultural, fomentar la alimentación saludable y la integración.</v>
      </c>
      <c r="AR104" s="63">
        <v>0</v>
      </c>
      <c r="AS104" s="104"/>
      <c r="AT104" s="104"/>
      <c r="AU104" s="54" t="e">
        <f t="shared" si="377"/>
        <v>#DIV/0!</v>
      </c>
      <c r="AV104" s="54" t="e">
        <f t="shared" si="378"/>
        <v>#DIV/0!</v>
      </c>
      <c r="AW104" s="54">
        <f t="shared" si="379"/>
        <v>0</v>
      </c>
      <c r="AX104" s="54">
        <f t="shared" si="380"/>
        <v>0</v>
      </c>
      <c r="AY104" s="54"/>
      <c r="AZ104" s="145">
        <v>0</v>
      </c>
      <c r="BA104" s="314" t="str">
        <f>+AM104</f>
        <v>Estimular la sana utilización del tiempo libre de los servidores públicos y su núcleo familiar, brindando espacios de esparcimiento, recreación, cultural, fomentar la alimentación saludable y la integración.</v>
      </c>
      <c r="BB104" s="89">
        <v>0</v>
      </c>
      <c r="BC104" s="56"/>
      <c r="BD104" s="56"/>
      <c r="BE104" s="54" t="e">
        <f t="shared" si="381"/>
        <v>#DIV/0!</v>
      </c>
      <c r="BF104" s="54" t="e">
        <f t="shared" si="382"/>
        <v>#DIV/0!</v>
      </c>
      <c r="BG104" s="54">
        <f t="shared" si="383"/>
        <v>0</v>
      </c>
      <c r="BH104" s="54">
        <f t="shared" si="384"/>
        <v>0</v>
      </c>
      <c r="BI104" s="54"/>
      <c r="BJ104" s="145">
        <v>1</v>
      </c>
      <c r="BK104" s="314" t="str">
        <f>+AM104</f>
        <v>Estimular la sana utilización del tiempo libre de los servidores públicos y su núcleo familiar, brindando espacios de esparcimiento, recreación, cultural, fomentar la alimentación saludable y la integración.</v>
      </c>
      <c r="BL104" s="89">
        <f>+AN104</f>
        <v>23000000</v>
      </c>
      <c r="BM104" s="104"/>
      <c r="BN104" s="104"/>
      <c r="BO104" s="54">
        <f t="shared" si="385"/>
        <v>0</v>
      </c>
      <c r="BP104" s="54">
        <f t="shared" si="386"/>
        <v>0</v>
      </c>
      <c r="BQ104" s="54">
        <f t="shared" si="387"/>
        <v>0</v>
      </c>
      <c r="BR104" s="54">
        <f t="shared" si="388"/>
        <v>0</v>
      </c>
      <c r="BS104" s="54"/>
      <c r="BT104" s="145">
        <v>0</v>
      </c>
      <c r="BU104" s="314" t="str">
        <f>+AM104</f>
        <v>Estimular la sana utilización del tiempo libre de los servidores públicos y su núcleo familiar, brindando espacios de esparcimiento, recreación, cultural, fomentar la alimentación saludable y la integración.</v>
      </c>
      <c r="BV104" s="89">
        <v>0</v>
      </c>
      <c r="BW104" s="104"/>
      <c r="BX104" s="104"/>
      <c r="BY104" s="83" t="e">
        <f t="shared" si="389"/>
        <v>#DIV/0!</v>
      </c>
      <c r="BZ104" s="83" t="e">
        <f t="shared" si="390"/>
        <v>#DIV/0!</v>
      </c>
      <c r="CA104" s="83">
        <f t="shared" si="391"/>
        <v>0</v>
      </c>
      <c r="CB104" s="83">
        <f t="shared" si="392"/>
        <v>0</v>
      </c>
      <c r="CC104" s="83"/>
      <c r="CD104" s="57" t="str">
        <f t="shared" si="351"/>
        <v>No Prog ni Ejec</v>
      </c>
      <c r="CE104" s="57" t="str">
        <f t="shared" si="352"/>
        <v>No Prog ni Ejec</v>
      </c>
      <c r="CF104" s="57" t="str">
        <f t="shared" si="353"/>
        <v>No Prog ni Ejec</v>
      </c>
      <c r="CG104" s="57" t="str">
        <f t="shared" si="354"/>
        <v>No Prog ni Ejec</v>
      </c>
      <c r="CH104" s="57">
        <f t="shared" si="355"/>
        <v>0</v>
      </c>
      <c r="CI104" s="57">
        <f t="shared" si="356"/>
        <v>0</v>
      </c>
      <c r="CJ104" s="57" t="str">
        <f t="shared" si="357"/>
        <v>No Prog ni Ejec</v>
      </c>
      <c r="CK104" s="57" t="str">
        <f t="shared" si="358"/>
        <v>No Prog ni Ejec</v>
      </c>
      <c r="CL104" s="113">
        <f t="shared" si="287"/>
        <v>0</v>
      </c>
      <c r="CW104" s="58">
        <v>7</v>
      </c>
      <c r="DA104" s="58">
        <v>11</v>
      </c>
    </row>
    <row r="105" spans="1:105" s="58" customFormat="1" ht="105.75" customHeight="1" x14ac:dyDescent="0.2">
      <c r="A105" s="104">
        <v>11700</v>
      </c>
      <c r="B105" s="99" t="s">
        <v>14</v>
      </c>
      <c r="C105" s="99" t="s">
        <v>302</v>
      </c>
      <c r="D105" s="157"/>
      <c r="E105" s="157"/>
      <c r="F105" s="157" t="s">
        <v>1048</v>
      </c>
      <c r="G105" s="157"/>
      <c r="H105" s="157" t="s">
        <v>1048</v>
      </c>
      <c r="I105" s="157"/>
      <c r="J105" s="157"/>
      <c r="K105" s="157"/>
      <c r="L105" s="157" t="s">
        <v>1048</v>
      </c>
      <c r="M105" s="157"/>
      <c r="N105" s="157"/>
      <c r="O105" s="157"/>
      <c r="P105" s="157"/>
      <c r="Q105" s="169" t="s">
        <v>201</v>
      </c>
      <c r="R105" s="169" t="s">
        <v>201</v>
      </c>
      <c r="S105" s="104" t="s">
        <v>211</v>
      </c>
      <c r="T105" s="99" t="s">
        <v>94</v>
      </c>
      <c r="U105" s="99" t="s">
        <v>201</v>
      </c>
      <c r="V105" s="99" t="s">
        <v>201</v>
      </c>
      <c r="W105" s="104" t="s">
        <v>1129</v>
      </c>
      <c r="X105" s="99" t="s">
        <v>841</v>
      </c>
      <c r="Y105" s="44" t="s">
        <v>376</v>
      </c>
      <c r="Z105" s="148">
        <v>2</v>
      </c>
      <c r="AA105" s="319"/>
      <c r="AB105" s="314"/>
      <c r="AC105" s="51">
        <v>5000000</v>
      </c>
      <c r="AD105" s="318"/>
      <c r="AE105" s="99" t="s">
        <v>16</v>
      </c>
      <c r="AF105" s="99" t="s">
        <v>21</v>
      </c>
      <c r="AG105" s="99" t="s">
        <v>201</v>
      </c>
      <c r="AH105" s="99" t="s">
        <v>639</v>
      </c>
      <c r="AI105" s="99" t="s">
        <v>77</v>
      </c>
      <c r="AJ105" s="314"/>
      <c r="AK105" s="99" t="s">
        <v>43</v>
      </c>
      <c r="AL105" s="148">
        <v>2</v>
      </c>
      <c r="AM105" s="314"/>
      <c r="AN105" s="51">
        <v>5000000</v>
      </c>
      <c r="AO105" s="52" t="s">
        <v>46</v>
      </c>
      <c r="AP105" s="148">
        <v>0</v>
      </c>
      <c r="AQ105" s="314"/>
      <c r="AR105" s="63">
        <v>0</v>
      </c>
      <c r="AS105" s="104"/>
      <c r="AT105" s="104"/>
      <c r="AU105" s="54" t="e">
        <f t="shared" si="377"/>
        <v>#DIV/0!</v>
      </c>
      <c r="AV105" s="54" t="e">
        <f t="shared" si="378"/>
        <v>#DIV/0!</v>
      </c>
      <c r="AW105" s="54">
        <f t="shared" si="379"/>
        <v>0</v>
      </c>
      <c r="AX105" s="54">
        <f t="shared" si="380"/>
        <v>0</v>
      </c>
      <c r="AY105" s="54"/>
      <c r="AZ105" s="145">
        <v>1</v>
      </c>
      <c r="BA105" s="314"/>
      <c r="BB105" s="89">
        <f>+AN105/2</f>
        <v>2500000</v>
      </c>
      <c r="BC105" s="56"/>
      <c r="BD105" s="56"/>
      <c r="BE105" s="54">
        <f t="shared" si="381"/>
        <v>0</v>
      </c>
      <c r="BF105" s="54">
        <f t="shared" si="382"/>
        <v>0</v>
      </c>
      <c r="BG105" s="54">
        <f t="shared" si="383"/>
        <v>0</v>
      </c>
      <c r="BH105" s="54">
        <f t="shared" si="384"/>
        <v>0</v>
      </c>
      <c r="BI105" s="54"/>
      <c r="BJ105" s="145">
        <v>0</v>
      </c>
      <c r="BK105" s="314"/>
      <c r="BL105" s="89">
        <v>0</v>
      </c>
      <c r="BM105" s="104"/>
      <c r="BN105" s="104"/>
      <c r="BO105" s="54" t="e">
        <f t="shared" si="385"/>
        <v>#DIV/0!</v>
      </c>
      <c r="BP105" s="54" t="e">
        <f t="shared" si="386"/>
        <v>#DIV/0!</v>
      </c>
      <c r="BQ105" s="54">
        <f t="shared" si="387"/>
        <v>0</v>
      </c>
      <c r="BR105" s="54">
        <f t="shared" si="388"/>
        <v>0</v>
      </c>
      <c r="BS105" s="54"/>
      <c r="BT105" s="145">
        <v>1</v>
      </c>
      <c r="BU105" s="314"/>
      <c r="BV105" s="89">
        <f>+AN105/2</f>
        <v>2500000</v>
      </c>
      <c r="BW105" s="104"/>
      <c r="BX105" s="104"/>
      <c r="BY105" s="83">
        <f t="shared" si="389"/>
        <v>0</v>
      </c>
      <c r="BZ105" s="83">
        <f t="shared" si="390"/>
        <v>0</v>
      </c>
      <c r="CA105" s="83">
        <f t="shared" si="391"/>
        <v>0</v>
      </c>
      <c r="CB105" s="83">
        <f t="shared" si="392"/>
        <v>0</v>
      </c>
      <c r="CC105" s="83"/>
      <c r="CD105" s="57" t="str">
        <f t="shared" si="351"/>
        <v>No Prog ni Ejec</v>
      </c>
      <c r="CE105" s="57" t="str">
        <f t="shared" si="352"/>
        <v>No Prog ni Ejec</v>
      </c>
      <c r="CF105" s="57">
        <f t="shared" si="353"/>
        <v>0</v>
      </c>
      <c r="CG105" s="57">
        <f t="shared" si="354"/>
        <v>0</v>
      </c>
      <c r="CH105" s="57" t="str">
        <f t="shared" si="355"/>
        <v>No Prog ni Ejec</v>
      </c>
      <c r="CI105" s="57" t="str">
        <f t="shared" si="356"/>
        <v>No Prog ni Ejec</v>
      </c>
      <c r="CJ105" s="57">
        <f t="shared" si="357"/>
        <v>0</v>
      </c>
      <c r="CK105" s="57">
        <f t="shared" si="358"/>
        <v>0</v>
      </c>
      <c r="CL105" s="113">
        <f t="shared" si="287"/>
        <v>0</v>
      </c>
      <c r="CW105" s="58">
        <v>7</v>
      </c>
      <c r="DA105" s="58">
        <v>11</v>
      </c>
    </row>
    <row r="106" spans="1:105" s="58" customFormat="1" ht="98.25" customHeight="1" x14ac:dyDescent="0.2">
      <c r="A106" s="104">
        <v>11700</v>
      </c>
      <c r="B106" s="99" t="s">
        <v>14</v>
      </c>
      <c r="C106" s="99" t="s">
        <v>302</v>
      </c>
      <c r="D106" s="157"/>
      <c r="E106" s="157"/>
      <c r="F106" s="157" t="s">
        <v>1048</v>
      </c>
      <c r="G106" s="157"/>
      <c r="H106" s="157" t="s">
        <v>1048</v>
      </c>
      <c r="I106" s="157"/>
      <c r="J106" s="157"/>
      <c r="K106" s="157"/>
      <c r="L106" s="157" t="s">
        <v>1048</v>
      </c>
      <c r="M106" s="157"/>
      <c r="N106" s="157"/>
      <c r="O106" s="157"/>
      <c r="P106" s="157"/>
      <c r="Q106" s="169" t="s">
        <v>201</v>
      </c>
      <c r="R106" s="169" t="s">
        <v>201</v>
      </c>
      <c r="S106" s="104" t="s">
        <v>211</v>
      </c>
      <c r="T106" s="99" t="s">
        <v>94</v>
      </c>
      <c r="U106" s="99" t="s">
        <v>201</v>
      </c>
      <c r="V106" s="99" t="s">
        <v>201</v>
      </c>
      <c r="W106" s="104" t="s">
        <v>1130</v>
      </c>
      <c r="X106" s="99" t="s">
        <v>918</v>
      </c>
      <c r="Y106" s="44" t="s">
        <v>376</v>
      </c>
      <c r="Z106" s="148">
        <v>2</v>
      </c>
      <c r="AA106" s="319"/>
      <c r="AB106" s="314"/>
      <c r="AC106" s="51">
        <v>80000000</v>
      </c>
      <c r="AD106" s="318"/>
      <c r="AE106" s="99" t="s">
        <v>16</v>
      </c>
      <c r="AF106" s="99" t="s">
        <v>21</v>
      </c>
      <c r="AG106" s="99" t="s">
        <v>201</v>
      </c>
      <c r="AH106" s="99" t="s">
        <v>639</v>
      </c>
      <c r="AI106" s="99" t="s">
        <v>77</v>
      </c>
      <c r="AJ106" s="314"/>
      <c r="AK106" s="99" t="s">
        <v>43</v>
      </c>
      <c r="AL106" s="148">
        <v>2</v>
      </c>
      <c r="AM106" s="314"/>
      <c r="AN106" s="51">
        <v>80000000</v>
      </c>
      <c r="AO106" s="52" t="s">
        <v>46</v>
      </c>
      <c r="AP106" s="148">
        <v>0</v>
      </c>
      <c r="AQ106" s="314"/>
      <c r="AR106" s="63">
        <v>0</v>
      </c>
      <c r="AS106" s="104"/>
      <c r="AT106" s="104"/>
      <c r="AU106" s="54" t="e">
        <f t="shared" si="377"/>
        <v>#DIV/0!</v>
      </c>
      <c r="AV106" s="54" t="e">
        <f t="shared" si="378"/>
        <v>#DIV/0!</v>
      </c>
      <c r="AW106" s="54">
        <f t="shared" si="379"/>
        <v>0</v>
      </c>
      <c r="AX106" s="54">
        <f t="shared" si="380"/>
        <v>0</v>
      </c>
      <c r="AY106" s="54"/>
      <c r="AZ106" s="145">
        <v>1</v>
      </c>
      <c r="BA106" s="314"/>
      <c r="BB106" s="89">
        <f>+AN106/2</f>
        <v>40000000</v>
      </c>
      <c r="BC106" s="56"/>
      <c r="BD106" s="56"/>
      <c r="BE106" s="54">
        <f t="shared" si="381"/>
        <v>0</v>
      </c>
      <c r="BF106" s="54">
        <f t="shared" si="382"/>
        <v>0</v>
      </c>
      <c r="BG106" s="54">
        <f t="shared" si="383"/>
        <v>0</v>
      </c>
      <c r="BH106" s="54">
        <f t="shared" si="384"/>
        <v>0</v>
      </c>
      <c r="BI106" s="54"/>
      <c r="BJ106" s="145">
        <v>1</v>
      </c>
      <c r="BK106" s="314"/>
      <c r="BL106" s="89">
        <f>+AN106/2</f>
        <v>40000000</v>
      </c>
      <c r="BM106" s="104"/>
      <c r="BN106" s="104"/>
      <c r="BO106" s="54">
        <f t="shared" si="385"/>
        <v>0</v>
      </c>
      <c r="BP106" s="54">
        <f t="shared" si="386"/>
        <v>0</v>
      </c>
      <c r="BQ106" s="54">
        <f t="shared" si="387"/>
        <v>0</v>
      </c>
      <c r="BR106" s="54">
        <f t="shared" si="388"/>
        <v>0</v>
      </c>
      <c r="BS106" s="54"/>
      <c r="BT106" s="145">
        <v>0</v>
      </c>
      <c r="BU106" s="314"/>
      <c r="BV106" s="89">
        <v>0</v>
      </c>
      <c r="BW106" s="104"/>
      <c r="BX106" s="104"/>
      <c r="BY106" s="83" t="e">
        <f t="shared" si="389"/>
        <v>#DIV/0!</v>
      </c>
      <c r="BZ106" s="83" t="e">
        <f t="shared" si="390"/>
        <v>#DIV/0!</v>
      </c>
      <c r="CA106" s="83">
        <f t="shared" si="391"/>
        <v>0</v>
      </c>
      <c r="CB106" s="83">
        <f t="shared" si="392"/>
        <v>0</v>
      </c>
      <c r="CC106" s="83"/>
      <c r="CD106" s="57" t="str">
        <f t="shared" si="351"/>
        <v>No Prog ni Ejec</v>
      </c>
      <c r="CE106" s="57" t="str">
        <f t="shared" si="352"/>
        <v>No Prog ni Ejec</v>
      </c>
      <c r="CF106" s="57">
        <f t="shared" si="353"/>
        <v>0</v>
      </c>
      <c r="CG106" s="57">
        <f t="shared" si="354"/>
        <v>0</v>
      </c>
      <c r="CH106" s="57">
        <f t="shared" si="355"/>
        <v>0</v>
      </c>
      <c r="CI106" s="57">
        <f t="shared" si="356"/>
        <v>0</v>
      </c>
      <c r="CJ106" s="57" t="str">
        <f t="shared" si="357"/>
        <v>No Prog ni Ejec</v>
      </c>
      <c r="CK106" s="57" t="str">
        <f t="shared" si="358"/>
        <v>No Prog ni Ejec</v>
      </c>
      <c r="CL106" s="113">
        <f t="shared" si="287"/>
        <v>0</v>
      </c>
      <c r="CW106" s="58">
        <v>7</v>
      </c>
      <c r="DA106" s="58">
        <v>11</v>
      </c>
    </row>
    <row r="107" spans="1:105" s="58" customFormat="1" ht="101.25" customHeight="1" x14ac:dyDescent="0.2">
      <c r="A107" s="104">
        <v>11700</v>
      </c>
      <c r="B107" s="99" t="s">
        <v>14</v>
      </c>
      <c r="C107" s="99" t="s">
        <v>302</v>
      </c>
      <c r="D107" s="157"/>
      <c r="E107" s="157"/>
      <c r="F107" s="157" t="s">
        <v>1048</v>
      </c>
      <c r="G107" s="157"/>
      <c r="H107" s="157" t="s">
        <v>1048</v>
      </c>
      <c r="I107" s="157"/>
      <c r="J107" s="157"/>
      <c r="K107" s="157"/>
      <c r="L107" s="157" t="s">
        <v>1048</v>
      </c>
      <c r="M107" s="157"/>
      <c r="N107" s="157"/>
      <c r="O107" s="157"/>
      <c r="P107" s="157"/>
      <c r="Q107" s="169" t="s">
        <v>201</v>
      </c>
      <c r="R107" s="169" t="s">
        <v>201</v>
      </c>
      <c r="S107" s="104" t="s">
        <v>211</v>
      </c>
      <c r="T107" s="99" t="s">
        <v>94</v>
      </c>
      <c r="U107" s="99" t="s">
        <v>201</v>
      </c>
      <c r="V107" s="99" t="s">
        <v>201</v>
      </c>
      <c r="W107" s="104" t="s">
        <v>1131</v>
      </c>
      <c r="X107" s="99" t="s">
        <v>919</v>
      </c>
      <c r="Y107" s="44" t="s">
        <v>376</v>
      </c>
      <c r="Z107" s="148">
        <v>1</v>
      </c>
      <c r="AA107" s="319"/>
      <c r="AB107" s="314"/>
      <c r="AC107" s="51">
        <v>3000000</v>
      </c>
      <c r="AD107" s="318"/>
      <c r="AE107" s="99" t="s">
        <v>16</v>
      </c>
      <c r="AF107" s="99" t="s">
        <v>21</v>
      </c>
      <c r="AG107" s="99" t="s">
        <v>201</v>
      </c>
      <c r="AH107" s="99" t="s">
        <v>639</v>
      </c>
      <c r="AI107" s="99" t="s">
        <v>77</v>
      </c>
      <c r="AJ107" s="314"/>
      <c r="AK107" s="99" t="s">
        <v>43</v>
      </c>
      <c r="AL107" s="148">
        <v>1</v>
      </c>
      <c r="AM107" s="314"/>
      <c r="AN107" s="51">
        <v>3000000</v>
      </c>
      <c r="AO107" s="52" t="s">
        <v>46</v>
      </c>
      <c r="AP107" s="148">
        <v>1</v>
      </c>
      <c r="AQ107" s="314"/>
      <c r="AR107" s="106">
        <f>+AN107</f>
        <v>3000000</v>
      </c>
      <c r="AS107" s="104"/>
      <c r="AT107" s="104"/>
      <c r="AU107" s="54">
        <f t="shared" si="377"/>
        <v>0</v>
      </c>
      <c r="AV107" s="54">
        <f t="shared" si="378"/>
        <v>0</v>
      </c>
      <c r="AW107" s="54">
        <f t="shared" si="379"/>
        <v>0</v>
      </c>
      <c r="AX107" s="54">
        <f t="shared" si="380"/>
        <v>0</v>
      </c>
      <c r="AY107" s="54"/>
      <c r="AZ107" s="145">
        <v>0</v>
      </c>
      <c r="BA107" s="314"/>
      <c r="BB107" s="89">
        <v>0</v>
      </c>
      <c r="BC107" s="56"/>
      <c r="BD107" s="56"/>
      <c r="BE107" s="54" t="e">
        <f t="shared" si="381"/>
        <v>#DIV/0!</v>
      </c>
      <c r="BF107" s="54" t="e">
        <f t="shared" si="382"/>
        <v>#DIV/0!</v>
      </c>
      <c r="BG107" s="54">
        <f t="shared" si="383"/>
        <v>0</v>
      </c>
      <c r="BH107" s="54">
        <f t="shared" si="384"/>
        <v>0</v>
      </c>
      <c r="BI107" s="54"/>
      <c r="BJ107" s="145">
        <v>0</v>
      </c>
      <c r="BK107" s="314"/>
      <c r="BL107" s="89">
        <v>0</v>
      </c>
      <c r="BM107" s="104"/>
      <c r="BN107" s="104"/>
      <c r="BO107" s="54" t="e">
        <f t="shared" si="385"/>
        <v>#DIV/0!</v>
      </c>
      <c r="BP107" s="54" t="e">
        <f t="shared" si="386"/>
        <v>#DIV/0!</v>
      </c>
      <c r="BQ107" s="54">
        <f t="shared" si="387"/>
        <v>0</v>
      </c>
      <c r="BR107" s="54">
        <f t="shared" si="388"/>
        <v>0</v>
      </c>
      <c r="BS107" s="54"/>
      <c r="BT107" s="145">
        <v>0</v>
      </c>
      <c r="BU107" s="314"/>
      <c r="BV107" s="89">
        <v>0</v>
      </c>
      <c r="BW107" s="104"/>
      <c r="BX107" s="104"/>
      <c r="BY107" s="83" t="e">
        <f t="shared" si="389"/>
        <v>#DIV/0!</v>
      </c>
      <c r="BZ107" s="83" t="e">
        <f t="shared" si="390"/>
        <v>#DIV/0!</v>
      </c>
      <c r="CA107" s="83">
        <f t="shared" si="391"/>
        <v>0</v>
      </c>
      <c r="CB107" s="83">
        <f t="shared" si="392"/>
        <v>0</v>
      </c>
      <c r="CC107" s="83"/>
      <c r="CD107" s="57">
        <f t="shared" si="351"/>
        <v>0</v>
      </c>
      <c r="CE107" s="57">
        <f t="shared" si="352"/>
        <v>0</v>
      </c>
      <c r="CF107" s="57" t="str">
        <f t="shared" si="353"/>
        <v>No Prog ni Ejec</v>
      </c>
      <c r="CG107" s="57" t="str">
        <f t="shared" si="354"/>
        <v>No Prog ni Ejec</v>
      </c>
      <c r="CH107" s="57" t="str">
        <f t="shared" si="355"/>
        <v>No Prog ni Ejec</v>
      </c>
      <c r="CI107" s="57" t="str">
        <f t="shared" si="356"/>
        <v>No Prog ni Ejec</v>
      </c>
      <c r="CJ107" s="57" t="str">
        <f t="shared" si="357"/>
        <v>No Prog ni Ejec</v>
      </c>
      <c r="CK107" s="57" t="str">
        <f t="shared" si="358"/>
        <v>No Prog ni Ejec</v>
      </c>
      <c r="CL107" s="113">
        <f t="shared" si="287"/>
        <v>0</v>
      </c>
      <c r="CW107" s="58">
        <v>7</v>
      </c>
      <c r="DA107" s="58">
        <v>11</v>
      </c>
    </row>
    <row r="108" spans="1:105" s="58" customFormat="1" ht="105" customHeight="1" x14ac:dyDescent="0.2">
      <c r="A108" s="104">
        <v>11700</v>
      </c>
      <c r="B108" s="99" t="s">
        <v>14</v>
      </c>
      <c r="C108" s="99" t="s">
        <v>302</v>
      </c>
      <c r="D108" s="157"/>
      <c r="E108" s="157"/>
      <c r="F108" s="157" t="s">
        <v>1048</v>
      </c>
      <c r="G108" s="157"/>
      <c r="H108" s="157" t="s">
        <v>1048</v>
      </c>
      <c r="I108" s="157"/>
      <c r="J108" s="157"/>
      <c r="K108" s="157"/>
      <c r="L108" s="157" t="s">
        <v>1048</v>
      </c>
      <c r="M108" s="157"/>
      <c r="N108" s="157"/>
      <c r="O108" s="157"/>
      <c r="P108" s="157"/>
      <c r="Q108" s="169" t="s">
        <v>201</v>
      </c>
      <c r="R108" s="169" t="s">
        <v>201</v>
      </c>
      <c r="S108" s="104" t="s">
        <v>211</v>
      </c>
      <c r="T108" s="99" t="s">
        <v>94</v>
      </c>
      <c r="U108" s="99" t="s">
        <v>201</v>
      </c>
      <c r="V108" s="99" t="s">
        <v>201</v>
      </c>
      <c r="W108" s="104" t="s">
        <v>1132</v>
      </c>
      <c r="X108" s="99" t="s">
        <v>842</v>
      </c>
      <c r="Y108" s="44" t="s">
        <v>376</v>
      </c>
      <c r="Z108" s="148">
        <v>1</v>
      </c>
      <c r="AA108" s="319"/>
      <c r="AB108" s="314"/>
      <c r="AC108" s="51">
        <v>20000000</v>
      </c>
      <c r="AD108" s="318"/>
      <c r="AE108" s="99" t="s">
        <v>16</v>
      </c>
      <c r="AF108" s="99" t="s">
        <v>21</v>
      </c>
      <c r="AG108" s="99" t="s">
        <v>201</v>
      </c>
      <c r="AH108" s="99" t="s">
        <v>639</v>
      </c>
      <c r="AI108" s="99" t="s">
        <v>77</v>
      </c>
      <c r="AJ108" s="314"/>
      <c r="AK108" s="99" t="s">
        <v>43</v>
      </c>
      <c r="AL108" s="148">
        <v>1</v>
      </c>
      <c r="AM108" s="314"/>
      <c r="AN108" s="51">
        <v>20000000</v>
      </c>
      <c r="AO108" s="52" t="s">
        <v>46</v>
      </c>
      <c r="AP108" s="148">
        <v>0</v>
      </c>
      <c r="AQ108" s="314"/>
      <c r="AR108" s="63">
        <v>0</v>
      </c>
      <c r="AS108" s="104"/>
      <c r="AT108" s="104"/>
      <c r="AU108" s="54" t="e">
        <f t="shared" si="377"/>
        <v>#DIV/0!</v>
      </c>
      <c r="AV108" s="54" t="e">
        <f t="shared" si="378"/>
        <v>#DIV/0!</v>
      </c>
      <c r="AW108" s="54">
        <f t="shared" si="379"/>
        <v>0</v>
      </c>
      <c r="AX108" s="54">
        <f t="shared" si="380"/>
        <v>0</v>
      </c>
      <c r="AY108" s="54"/>
      <c r="AZ108" s="145">
        <v>0</v>
      </c>
      <c r="BA108" s="314"/>
      <c r="BB108" s="89">
        <v>0</v>
      </c>
      <c r="BC108" s="56"/>
      <c r="BD108" s="56"/>
      <c r="BE108" s="54" t="e">
        <f t="shared" si="381"/>
        <v>#DIV/0!</v>
      </c>
      <c r="BF108" s="54" t="e">
        <f t="shared" si="382"/>
        <v>#DIV/0!</v>
      </c>
      <c r="BG108" s="54">
        <f t="shared" si="383"/>
        <v>0</v>
      </c>
      <c r="BH108" s="54">
        <f t="shared" si="384"/>
        <v>0</v>
      </c>
      <c r="BI108" s="54"/>
      <c r="BJ108" s="145">
        <v>0</v>
      </c>
      <c r="BK108" s="314"/>
      <c r="BL108" s="89">
        <v>0</v>
      </c>
      <c r="BM108" s="104"/>
      <c r="BN108" s="104"/>
      <c r="BO108" s="54" t="e">
        <f t="shared" si="385"/>
        <v>#DIV/0!</v>
      </c>
      <c r="BP108" s="54" t="e">
        <f t="shared" si="386"/>
        <v>#DIV/0!</v>
      </c>
      <c r="BQ108" s="54">
        <f t="shared" si="387"/>
        <v>0</v>
      </c>
      <c r="BR108" s="54">
        <f t="shared" si="388"/>
        <v>0</v>
      </c>
      <c r="BS108" s="54"/>
      <c r="BT108" s="145">
        <v>1</v>
      </c>
      <c r="BU108" s="314"/>
      <c r="BV108" s="89">
        <f>+AN108</f>
        <v>20000000</v>
      </c>
      <c r="BW108" s="104"/>
      <c r="BX108" s="104"/>
      <c r="BY108" s="83">
        <f t="shared" si="389"/>
        <v>0</v>
      </c>
      <c r="BZ108" s="83">
        <f t="shared" si="390"/>
        <v>0</v>
      </c>
      <c r="CA108" s="83">
        <f t="shared" si="391"/>
        <v>0</v>
      </c>
      <c r="CB108" s="83">
        <f t="shared" si="392"/>
        <v>0</v>
      </c>
      <c r="CC108" s="83"/>
      <c r="CD108" s="57" t="str">
        <f t="shared" si="351"/>
        <v>No Prog ni Ejec</v>
      </c>
      <c r="CE108" s="57" t="str">
        <f t="shared" si="352"/>
        <v>No Prog ni Ejec</v>
      </c>
      <c r="CF108" s="57" t="str">
        <f t="shared" si="353"/>
        <v>No Prog ni Ejec</v>
      </c>
      <c r="CG108" s="57" t="str">
        <f t="shared" si="354"/>
        <v>No Prog ni Ejec</v>
      </c>
      <c r="CH108" s="57" t="str">
        <f t="shared" si="355"/>
        <v>No Prog ni Ejec</v>
      </c>
      <c r="CI108" s="57" t="str">
        <f t="shared" si="356"/>
        <v>No Prog ni Ejec</v>
      </c>
      <c r="CJ108" s="57">
        <f t="shared" si="357"/>
        <v>0</v>
      </c>
      <c r="CK108" s="57">
        <f t="shared" si="358"/>
        <v>0</v>
      </c>
      <c r="CL108" s="113">
        <f t="shared" si="287"/>
        <v>0</v>
      </c>
      <c r="CW108" s="58">
        <v>7</v>
      </c>
      <c r="DA108" s="58">
        <v>11</v>
      </c>
    </row>
    <row r="109" spans="1:105" s="58" customFormat="1" ht="104.25" customHeight="1" x14ac:dyDescent="0.2">
      <c r="A109" s="104">
        <v>11700</v>
      </c>
      <c r="B109" s="99" t="s">
        <v>14</v>
      </c>
      <c r="C109" s="99" t="s">
        <v>302</v>
      </c>
      <c r="D109" s="157"/>
      <c r="E109" s="157"/>
      <c r="F109" s="157" t="s">
        <v>1048</v>
      </c>
      <c r="G109" s="157"/>
      <c r="H109" s="157" t="s">
        <v>1048</v>
      </c>
      <c r="I109" s="157"/>
      <c r="J109" s="157"/>
      <c r="K109" s="157"/>
      <c r="L109" s="157" t="s">
        <v>1048</v>
      </c>
      <c r="M109" s="157"/>
      <c r="N109" s="157"/>
      <c r="O109" s="157"/>
      <c r="P109" s="157"/>
      <c r="Q109" s="169" t="s">
        <v>201</v>
      </c>
      <c r="R109" s="169" t="s">
        <v>201</v>
      </c>
      <c r="S109" s="104" t="s">
        <v>211</v>
      </c>
      <c r="T109" s="99" t="s">
        <v>94</v>
      </c>
      <c r="U109" s="99" t="s">
        <v>201</v>
      </c>
      <c r="V109" s="99" t="s">
        <v>201</v>
      </c>
      <c r="W109" s="104" t="s">
        <v>1133</v>
      </c>
      <c r="X109" s="99" t="s">
        <v>920</v>
      </c>
      <c r="Y109" s="44" t="s">
        <v>376</v>
      </c>
      <c r="Z109" s="148">
        <v>2</v>
      </c>
      <c r="AA109" s="319"/>
      <c r="AB109" s="314"/>
      <c r="AC109" s="51">
        <v>23000000</v>
      </c>
      <c r="AD109" s="318"/>
      <c r="AE109" s="99" t="s">
        <v>16</v>
      </c>
      <c r="AF109" s="99" t="s">
        <v>21</v>
      </c>
      <c r="AG109" s="99" t="s">
        <v>201</v>
      </c>
      <c r="AH109" s="99" t="s">
        <v>639</v>
      </c>
      <c r="AI109" s="99" t="s">
        <v>77</v>
      </c>
      <c r="AJ109" s="314"/>
      <c r="AK109" s="99" t="s">
        <v>43</v>
      </c>
      <c r="AL109" s="148">
        <v>2</v>
      </c>
      <c r="AM109" s="314"/>
      <c r="AN109" s="51">
        <v>23000000</v>
      </c>
      <c r="AO109" s="52" t="s">
        <v>46</v>
      </c>
      <c r="AP109" s="148">
        <v>0</v>
      </c>
      <c r="AQ109" s="314"/>
      <c r="AR109" s="63">
        <v>0</v>
      </c>
      <c r="AS109" s="104"/>
      <c r="AT109" s="104"/>
      <c r="AU109" s="54" t="e">
        <f t="shared" si="377"/>
        <v>#DIV/0!</v>
      </c>
      <c r="AV109" s="54" t="e">
        <f t="shared" si="378"/>
        <v>#DIV/0!</v>
      </c>
      <c r="AW109" s="54">
        <f t="shared" si="379"/>
        <v>0</v>
      </c>
      <c r="AX109" s="54">
        <f t="shared" si="380"/>
        <v>0</v>
      </c>
      <c r="AY109" s="54"/>
      <c r="AZ109" s="145">
        <v>1</v>
      </c>
      <c r="BA109" s="314"/>
      <c r="BB109" s="89">
        <f>+AN109/2</f>
        <v>11500000</v>
      </c>
      <c r="BC109" s="56"/>
      <c r="BD109" s="56"/>
      <c r="BE109" s="54">
        <f t="shared" si="381"/>
        <v>0</v>
      </c>
      <c r="BF109" s="54">
        <f t="shared" si="382"/>
        <v>0</v>
      </c>
      <c r="BG109" s="54">
        <f t="shared" si="383"/>
        <v>0</v>
      </c>
      <c r="BH109" s="54">
        <f t="shared" si="384"/>
        <v>0</v>
      </c>
      <c r="BI109" s="54"/>
      <c r="BJ109" s="145">
        <v>1</v>
      </c>
      <c r="BK109" s="314"/>
      <c r="BL109" s="89">
        <f>+AN109/2</f>
        <v>11500000</v>
      </c>
      <c r="BM109" s="104"/>
      <c r="BN109" s="104"/>
      <c r="BO109" s="54">
        <f t="shared" si="385"/>
        <v>0</v>
      </c>
      <c r="BP109" s="54">
        <f t="shared" si="386"/>
        <v>0</v>
      </c>
      <c r="BQ109" s="54">
        <f t="shared" si="387"/>
        <v>0</v>
      </c>
      <c r="BR109" s="54">
        <f t="shared" si="388"/>
        <v>0</v>
      </c>
      <c r="BS109" s="54"/>
      <c r="BT109" s="145">
        <v>0</v>
      </c>
      <c r="BU109" s="314"/>
      <c r="BV109" s="89">
        <v>0</v>
      </c>
      <c r="BW109" s="104"/>
      <c r="BX109" s="104"/>
      <c r="BY109" s="83" t="e">
        <f t="shared" si="389"/>
        <v>#DIV/0!</v>
      </c>
      <c r="BZ109" s="83" t="e">
        <f t="shared" si="390"/>
        <v>#DIV/0!</v>
      </c>
      <c r="CA109" s="83">
        <f t="shared" si="391"/>
        <v>0</v>
      </c>
      <c r="CB109" s="83">
        <f t="shared" si="392"/>
        <v>0</v>
      </c>
      <c r="CC109" s="83"/>
      <c r="CD109" s="57" t="str">
        <f t="shared" si="351"/>
        <v>No Prog ni Ejec</v>
      </c>
      <c r="CE109" s="57" t="str">
        <f t="shared" si="352"/>
        <v>No Prog ni Ejec</v>
      </c>
      <c r="CF109" s="57">
        <f t="shared" si="353"/>
        <v>0</v>
      </c>
      <c r="CG109" s="57">
        <f t="shared" si="354"/>
        <v>0</v>
      </c>
      <c r="CH109" s="57">
        <f t="shared" si="355"/>
        <v>0</v>
      </c>
      <c r="CI109" s="57">
        <f t="shared" si="356"/>
        <v>0</v>
      </c>
      <c r="CJ109" s="57" t="str">
        <f t="shared" si="357"/>
        <v>No Prog ni Ejec</v>
      </c>
      <c r="CK109" s="57" t="str">
        <f t="shared" si="358"/>
        <v>No Prog ni Ejec</v>
      </c>
      <c r="CL109" s="113">
        <f t="shared" si="287"/>
        <v>0</v>
      </c>
      <c r="CW109" s="58">
        <v>7</v>
      </c>
      <c r="DA109" s="58">
        <v>11</v>
      </c>
    </row>
    <row r="110" spans="1:105" s="58" customFormat="1" ht="105.75" customHeight="1" x14ac:dyDescent="0.2">
      <c r="A110" s="104">
        <v>11700</v>
      </c>
      <c r="B110" s="99" t="s">
        <v>14</v>
      </c>
      <c r="C110" s="99" t="s">
        <v>302</v>
      </c>
      <c r="D110" s="157"/>
      <c r="E110" s="157"/>
      <c r="F110" s="157" t="s">
        <v>1048</v>
      </c>
      <c r="G110" s="157"/>
      <c r="H110" s="157" t="s">
        <v>1048</v>
      </c>
      <c r="I110" s="157"/>
      <c r="J110" s="157"/>
      <c r="K110" s="157"/>
      <c r="L110" s="157" t="s">
        <v>1048</v>
      </c>
      <c r="M110" s="157"/>
      <c r="N110" s="157"/>
      <c r="O110" s="157"/>
      <c r="P110" s="157"/>
      <c r="Q110" s="169" t="s">
        <v>201</v>
      </c>
      <c r="R110" s="169" t="s">
        <v>201</v>
      </c>
      <c r="S110" s="104" t="s">
        <v>211</v>
      </c>
      <c r="T110" s="99" t="s">
        <v>94</v>
      </c>
      <c r="U110" s="99" t="s">
        <v>201</v>
      </c>
      <c r="V110" s="99" t="s">
        <v>201</v>
      </c>
      <c r="W110" s="104" t="s">
        <v>834</v>
      </c>
      <c r="X110" s="99" t="s">
        <v>843</v>
      </c>
      <c r="Y110" s="44" t="s">
        <v>376</v>
      </c>
      <c r="Z110" s="148">
        <v>1</v>
      </c>
      <c r="AA110" s="104" t="s">
        <v>816</v>
      </c>
      <c r="AB110" s="99" t="s">
        <v>852</v>
      </c>
      <c r="AC110" s="51">
        <v>12000000</v>
      </c>
      <c r="AD110" s="90">
        <v>1</v>
      </c>
      <c r="AE110" s="99" t="s">
        <v>16</v>
      </c>
      <c r="AF110" s="99" t="s">
        <v>21</v>
      </c>
      <c r="AG110" s="99" t="s">
        <v>201</v>
      </c>
      <c r="AH110" s="99" t="s">
        <v>639</v>
      </c>
      <c r="AI110" s="99" t="s">
        <v>77</v>
      </c>
      <c r="AJ110" s="314"/>
      <c r="AK110" s="99" t="s">
        <v>43</v>
      </c>
      <c r="AL110" s="148">
        <v>1</v>
      </c>
      <c r="AM110" s="99" t="str">
        <f>+AB110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AN110" s="51">
        <v>12000000</v>
      </c>
      <c r="AO110" s="52" t="s">
        <v>46</v>
      </c>
      <c r="AP110" s="148">
        <v>0</v>
      </c>
      <c r="AQ110" s="99" t="str">
        <f>+AM110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AR110" s="63">
        <v>0</v>
      </c>
      <c r="AS110" s="104"/>
      <c r="AT110" s="104"/>
      <c r="AU110" s="54" t="e">
        <f t="shared" si="377"/>
        <v>#DIV/0!</v>
      </c>
      <c r="AV110" s="54" t="e">
        <f t="shared" si="378"/>
        <v>#DIV/0!</v>
      </c>
      <c r="AW110" s="54">
        <f t="shared" si="379"/>
        <v>0</v>
      </c>
      <c r="AX110" s="54">
        <f t="shared" si="380"/>
        <v>0</v>
      </c>
      <c r="AY110" s="54"/>
      <c r="AZ110" s="145">
        <v>0</v>
      </c>
      <c r="BA110" s="99" t="str">
        <f>+AM110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B110" s="89">
        <v>0</v>
      </c>
      <c r="BC110" s="56"/>
      <c r="BD110" s="56"/>
      <c r="BE110" s="54" t="e">
        <f t="shared" si="381"/>
        <v>#DIV/0!</v>
      </c>
      <c r="BF110" s="54" t="e">
        <f t="shared" si="382"/>
        <v>#DIV/0!</v>
      </c>
      <c r="BG110" s="54">
        <f t="shared" si="383"/>
        <v>0</v>
      </c>
      <c r="BH110" s="54">
        <f t="shared" si="384"/>
        <v>0</v>
      </c>
      <c r="BI110" s="54"/>
      <c r="BJ110" s="145">
        <v>1</v>
      </c>
      <c r="BK110" s="99" t="str">
        <f>+AM110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L110" s="89">
        <f>+AN110</f>
        <v>12000000</v>
      </c>
      <c r="BM110" s="104"/>
      <c r="BN110" s="104"/>
      <c r="BO110" s="54">
        <f t="shared" si="385"/>
        <v>0</v>
      </c>
      <c r="BP110" s="54">
        <f t="shared" si="386"/>
        <v>0</v>
      </c>
      <c r="BQ110" s="54">
        <f t="shared" si="387"/>
        <v>0</v>
      </c>
      <c r="BR110" s="54">
        <f t="shared" si="388"/>
        <v>0</v>
      </c>
      <c r="BS110" s="54"/>
      <c r="BT110" s="145">
        <v>0</v>
      </c>
      <c r="BU110" s="99" t="str">
        <f>+AM110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V110" s="89">
        <v>0</v>
      </c>
      <c r="BW110" s="104"/>
      <c r="BX110" s="104"/>
      <c r="BY110" s="83" t="e">
        <f t="shared" si="389"/>
        <v>#DIV/0!</v>
      </c>
      <c r="BZ110" s="83" t="e">
        <f t="shared" si="390"/>
        <v>#DIV/0!</v>
      </c>
      <c r="CA110" s="83">
        <f t="shared" si="391"/>
        <v>0</v>
      </c>
      <c r="CB110" s="83">
        <f t="shared" si="392"/>
        <v>0</v>
      </c>
      <c r="CC110" s="83"/>
      <c r="CD110" s="57" t="str">
        <f t="shared" si="351"/>
        <v>No Prog ni Ejec</v>
      </c>
      <c r="CE110" s="57" t="str">
        <f t="shared" si="352"/>
        <v>No Prog ni Ejec</v>
      </c>
      <c r="CF110" s="57" t="str">
        <f t="shared" si="353"/>
        <v>No Prog ni Ejec</v>
      </c>
      <c r="CG110" s="57" t="str">
        <f t="shared" si="354"/>
        <v>No Prog ni Ejec</v>
      </c>
      <c r="CH110" s="57">
        <f t="shared" si="355"/>
        <v>0</v>
      </c>
      <c r="CI110" s="57">
        <f t="shared" si="356"/>
        <v>0</v>
      </c>
      <c r="CJ110" s="57" t="str">
        <f t="shared" si="357"/>
        <v>No Prog ni Ejec</v>
      </c>
      <c r="CK110" s="57" t="str">
        <f t="shared" si="358"/>
        <v>No Prog ni Ejec</v>
      </c>
      <c r="CL110" s="113">
        <f t="shared" si="287"/>
        <v>0</v>
      </c>
      <c r="CW110" s="58">
        <v>7</v>
      </c>
      <c r="DA110" s="58">
        <v>11</v>
      </c>
    </row>
    <row r="111" spans="1:105" s="58" customFormat="1" ht="89.25" x14ac:dyDescent="0.2">
      <c r="A111" s="104">
        <v>11700</v>
      </c>
      <c r="B111" s="99" t="s">
        <v>14</v>
      </c>
      <c r="C111" s="99" t="s">
        <v>302</v>
      </c>
      <c r="D111" s="157"/>
      <c r="E111" s="157"/>
      <c r="F111" s="157" t="s">
        <v>1048</v>
      </c>
      <c r="G111" s="157"/>
      <c r="H111" s="157" t="s">
        <v>1048</v>
      </c>
      <c r="I111" s="157"/>
      <c r="J111" s="157"/>
      <c r="K111" s="157"/>
      <c r="L111" s="157" t="s">
        <v>1048</v>
      </c>
      <c r="M111" s="157"/>
      <c r="N111" s="157"/>
      <c r="O111" s="157"/>
      <c r="P111" s="157"/>
      <c r="Q111" s="169" t="s">
        <v>201</v>
      </c>
      <c r="R111" s="169" t="s">
        <v>201</v>
      </c>
      <c r="S111" s="104" t="s">
        <v>211</v>
      </c>
      <c r="T111" s="99" t="s">
        <v>94</v>
      </c>
      <c r="U111" s="99" t="s">
        <v>201</v>
      </c>
      <c r="V111" s="99" t="s">
        <v>201</v>
      </c>
      <c r="W111" s="104" t="s">
        <v>835</v>
      </c>
      <c r="X111" s="99" t="s">
        <v>844</v>
      </c>
      <c r="Y111" s="44" t="s">
        <v>376</v>
      </c>
      <c r="Z111" s="49">
        <v>1</v>
      </c>
      <c r="AA111" s="104" t="s">
        <v>817</v>
      </c>
      <c r="AB111" s="99" t="s">
        <v>853</v>
      </c>
      <c r="AC111" s="51">
        <v>31000000</v>
      </c>
      <c r="AD111" s="90">
        <v>1</v>
      </c>
      <c r="AE111" s="99" t="s">
        <v>16</v>
      </c>
      <c r="AF111" s="99" t="s">
        <v>21</v>
      </c>
      <c r="AG111" s="99" t="s">
        <v>201</v>
      </c>
      <c r="AH111" s="99" t="s">
        <v>639</v>
      </c>
      <c r="AI111" s="99" t="s">
        <v>77</v>
      </c>
      <c r="AJ111" s="314"/>
      <c r="AK111" s="99" t="s">
        <v>43</v>
      </c>
      <c r="AL111" s="49">
        <v>1</v>
      </c>
      <c r="AM111" s="99" t="str">
        <f>+AB111</f>
        <v>Determinar y analizar el estado de la satisfacción laboral de los funcionarios, para identificar aspectos que puedan entorpecer la obtención de resultados de acuerdo a la misión de la entidad</v>
      </c>
      <c r="AN111" s="51">
        <v>31000000</v>
      </c>
      <c r="AO111" s="52" t="s">
        <v>46</v>
      </c>
      <c r="AP111" s="144">
        <v>0</v>
      </c>
      <c r="AQ111" s="99" t="str">
        <f>+AM111</f>
        <v>Determinar y analizar el estado de la satisfacción laboral de los funcionarios, para identificar aspectos que puedan entorpecer la obtención de resultados de acuerdo a la misión de la entidad</v>
      </c>
      <c r="AR111" s="63">
        <v>0</v>
      </c>
      <c r="AS111" s="104"/>
      <c r="AT111" s="104"/>
      <c r="AU111" s="54" t="e">
        <f t="shared" si="377"/>
        <v>#DIV/0!</v>
      </c>
      <c r="AV111" s="54" t="e">
        <f t="shared" si="378"/>
        <v>#DIV/0!</v>
      </c>
      <c r="AW111" s="54">
        <f t="shared" si="379"/>
        <v>0</v>
      </c>
      <c r="AX111" s="54">
        <f t="shared" si="380"/>
        <v>0</v>
      </c>
      <c r="AY111" s="54"/>
      <c r="AZ111" s="144">
        <v>0</v>
      </c>
      <c r="BA111" s="99" t="str">
        <f>+AM111</f>
        <v>Determinar y analizar el estado de la satisfacción laboral de los funcionarios, para identificar aspectos que puedan entorpecer la obtención de resultados de acuerdo a la misión de la entidad</v>
      </c>
      <c r="BB111" s="89">
        <v>0</v>
      </c>
      <c r="BC111" s="56"/>
      <c r="BD111" s="56"/>
      <c r="BE111" s="54" t="e">
        <f t="shared" si="381"/>
        <v>#DIV/0!</v>
      </c>
      <c r="BF111" s="54" t="e">
        <f t="shared" si="382"/>
        <v>#DIV/0!</v>
      </c>
      <c r="BG111" s="54">
        <f t="shared" si="383"/>
        <v>0</v>
      </c>
      <c r="BH111" s="54">
        <f t="shared" si="384"/>
        <v>0</v>
      </c>
      <c r="BI111" s="54"/>
      <c r="BJ111" s="144">
        <v>1</v>
      </c>
      <c r="BK111" s="99" t="str">
        <f>+AM111</f>
        <v>Determinar y analizar el estado de la satisfacción laboral de los funcionarios, para identificar aspectos que puedan entorpecer la obtención de resultados de acuerdo a la misión de la entidad</v>
      </c>
      <c r="BL111" s="89">
        <f>+AN111</f>
        <v>31000000</v>
      </c>
      <c r="BM111" s="104"/>
      <c r="BN111" s="104"/>
      <c r="BO111" s="54">
        <f t="shared" si="385"/>
        <v>0</v>
      </c>
      <c r="BP111" s="54">
        <f t="shared" si="386"/>
        <v>0</v>
      </c>
      <c r="BQ111" s="54">
        <f t="shared" si="387"/>
        <v>0</v>
      </c>
      <c r="BR111" s="54">
        <f t="shared" si="388"/>
        <v>0</v>
      </c>
      <c r="BS111" s="54"/>
      <c r="BT111" s="154">
        <v>0</v>
      </c>
      <c r="BU111" s="99" t="str">
        <f>+AM111</f>
        <v>Determinar y analizar el estado de la satisfacción laboral de los funcionarios, para identificar aspectos que puedan entorpecer la obtención de resultados de acuerdo a la misión de la entidad</v>
      </c>
      <c r="BV111" s="89">
        <v>0</v>
      </c>
      <c r="BW111" s="104"/>
      <c r="BX111" s="104"/>
      <c r="BY111" s="83" t="e">
        <f t="shared" si="389"/>
        <v>#DIV/0!</v>
      </c>
      <c r="BZ111" s="83" t="e">
        <f t="shared" si="390"/>
        <v>#DIV/0!</v>
      </c>
      <c r="CA111" s="83">
        <f t="shared" si="391"/>
        <v>0</v>
      </c>
      <c r="CB111" s="83">
        <f t="shared" si="392"/>
        <v>0</v>
      </c>
      <c r="CC111" s="83"/>
      <c r="CD111" s="57" t="str">
        <f t="shared" si="351"/>
        <v>No Prog ni Ejec</v>
      </c>
      <c r="CE111" s="57" t="str">
        <f t="shared" si="352"/>
        <v>No Prog ni Ejec</v>
      </c>
      <c r="CF111" s="57" t="str">
        <f t="shared" si="353"/>
        <v>No Prog ni Ejec</v>
      </c>
      <c r="CG111" s="57" t="str">
        <f t="shared" si="354"/>
        <v>No Prog ni Ejec</v>
      </c>
      <c r="CH111" s="57">
        <f t="shared" si="355"/>
        <v>0</v>
      </c>
      <c r="CI111" s="57">
        <f t="shared" si="356"/>
        <v>0</v>
      </c>
      <c r="CJ111" s="57" t="str">
        <f t="shared" si="357"/>
        <v>No Prog ni Ejec</v>
      </c>
      <c r="CK111" s="57" t="str">
        <f t="shared" si="358"/>
        <v>No Prog ni Ejec</v>
      </c>
      <c r="CL111" s="113">
        <f t="shared" si="287"/>
        <v>0</v>
      </c>
      <c r="CW111" s="58">
        <v>7</v>
      </c>
      <c r="DA111" s="58">
        <v>11</v>
      </c>
    </row>
    <row r="112" spans="1:105" s="58" customFormat="1" ht="105" customHeight="1" x14ac:dyDescent="0.2">
      <c r="A112" s="104">
        <v>11700</v>
      </c>
      <c r="B112" s="99" t="s">
        <v>14</v>
      </c>
      <c r="C112" s="99" t="s">
        <v>302</v>
      </c>
      <c r="D112" s="157"/>
      <c r="E112" s="157"/>
      <c r="F112" s="157" t="s">
        <v>1048</v>
      </c>
      <c r="G112" s="157"/>
      <c r="H112" s="157" t="s">
        <v>1048</v>
      </c>
      <c r="I112" s="157"/>
      <c r="J112" s="157"/>
      <c r="K112" s="157"/>
      <c r="L112" s="157" t="s">
        <v>1048</v>
      </c>
      <c r="M112" s="157"/>
      <c r="N112" s="157"/>
      <c r="O112" s="157"/>
      <c r="P112" s="157"/>
      <c r="Q112" s="169" t="s">
        <v>201</v>
      </c>
      <c r="R112" s="169" t="s">
        <v>201</v>
      </c>
      <c r="S112" s="104" t="s">
        <v>211</v>
      </c>
      <c r="T112" s="99" t="s">
        <v>94</v>
      </c>
      <c r="U112" s="99" t="s">
        <v>201</v>
      </c>
      <c r="V112" s="99" t="s">
        <v>201</v>
      </c>
      <c r="W112" s="104" t="s">
        <v>836</v>
      </c>
      <c r="X112" s="99" t="s">
        <v>845</v>
      </c>
      <c r="Y112" s="44" t="s">
        <v>376</v>
      </c>
      <c r="Z112" s="148">
        <v>2</v>
      </c>
      <c r="AA112" s="319" t="s">
        <v>818</v>
      </c>
      <c r="AB112" s="314" t="s">
        <v>854</v>
      </c>
      <c r="AC112" s="315">
        <v>51453000</v>
      </c>
      <c r="AD112" s="90">
        <v>1</v>
      </c>
      <c r="AE112" s="99" t="s">
        <v>16</v>
      </c>
      <c r="AF112" s="99" t="s">
        <v>21</v>
      </c>
      <c r="AG112" s="99" t="s">
        <v>201</v>
      </c>
      <c r="AH112" s="99" t="s">
        <v>639</v>
      </c>
      <c r="AI112" s="99" t="s">
        <v>77</v>
      </c>
      <c r="AJ112" s="314"/>
      <c r="AK112" s="99" t="s">
        <v>43</v>
      </c>
      <c r="AL112" s="148">
        <v>2</v>
      </c>
      <c r="AM112" s="314" t="str">
        <f>+AB112</f>
        <v>Contribuir al bienestar integral de los funcionarios, mediante la promoción de hábitos saludables, acciones de prevención de la salud, diagnostico temprano, tratamiento oportuno de los factores de riesgo</v>
      </c>
      <c r="AN112" s="315">
        <v>51453000</v>
      </c>
      <c r="AO112" s="52" t="s">
        <v>46</v>
      </c>
      <c r="AP112" s="148">
        <v>0</v>
      </c>
      <c r="AQ112" s="314" t="str">
        <f>+AM112</f>
        <v>Contribuir al bienestar integral de los funcionarios, mediante la promoción de hábitos saludables, acciones de prevención de la salud, diagnostico temprano, tratamiento oportuno de los factores de riesgo</v>
      </c>
      <c r="AR112" s="63">
        <v>0</v>
      </c>
      <c r="AS112" s="104"/>
      <c r="AT112" s="104"/>
      <c r="AU112" s="54" t="e">
        <f t="shared" si="377"/>
        <v>#DIV/0!</v>
      </c>
      <c r="AV112" s="54" t="e">
        <f t="shared" si="378"/>
        <v>#DIV/0!</v>
      </c>
      <c r="AW112" s="54">
        <f t="shared" si="379"/>
        <v>0</v>
      </c>
      <c r="AX112" s="54">
        <f t="shared" si="380"/>
        <v>0</v>
      </c>
      <c r="AY112" s="54"/>
      <c r="AZ112" s="145">
        <v>1</v>
      </c>
      <c r="BA112" s="314" t="str">
        <f>+AM112</f>
        <v>Contribuir al bienestar integral de los funcionarios, mediante la promoción de hábitos saludables, acciones de prevención de la salud, diagnostico temprano, tratamiento oportuno de los factores de riesgo</v>
      </c>
      <c r="BB112" s="316">
        <f>+AN112/2</f>
        <v>25726500</v>
      </c>
      <c r="BC112" s="56"/>
      <c r="BD112" s="56"/>
      <c r="BE112" s="54">
        <f t="shared" si="381"/>
        <v>0</v>
      </c>
      <c r="BF112" s="54">
        <f t="shared" si="382"/>
        <v>0</v>
      </c>
      <c r="BG112" s="54">
        <f t="shared" si="383"/>
        <v>0</v>
      </c>
      <c r="BH112" s="54">
        <f t="shared" si="384"/>
        <v>0</v>
      </c>
      <c r="BI112" s="54"/>
      <c r="BJ112" s="145">
        <v>0</v>
      </c>
      <c r="BK112" s="314" t="str">
        <f>+AM112</f>
        <v>Contribuir al bienestar integral de los funcionarios, mediante la promoción de hábitos saludables, acciones de prevención de la salud, diagnostico temprano, tratamiento oportuno de los factores de riesgo</v>
      </c>
      <c r="BL112" s="89">
        <v>0</v>
      </c>
      <c r="BM112" s="104"/>
      <c r="BN112" s="104"/>
      <c r="BO112" s="54" t="e">
        <f t="shared" si="385"/>
        <v>#DIV/0!</v>
      </c>
      <c r="BP112" s="54" t="e">
        <f t="shared" si="386"/>
        <v>#DIV/0!</v>
      </c>
      <c r="BQ112" s="54">
        <f t="shared" si="387"/>
        <v>0</v>
      </c>
      <c r="BR112" s="54">
        <f t="shared" si="388"/>
        <v>0</v>
      </c>
      <c r="BS112" s="54"/>
      <c r="BT112" s="145">
        <v>1</v>
      </c>
      <c r="BU112" s="314" t="str">
        <f>+AM112</f>
        <v>Contribuir al bienestar integral de los funcionarios, mediante la promoción de hábitos saludables, acciones de prevención de la salud, diagnostico temprano, tratamiento oportuno de los factores de riesgo</v>
      </c>
      <c r="BV112" s="316">
        <f>+AN112/2</f>
        <v>25726500</v>
      </c>
      <c r="BW112" s="104"/>
      <c r="BX112" s="104"/>
      <c r="BY112" s="83">
        <f t="shared" si="389"/>
        <v>0</v>
      </c>
      <c r="BZ112" s="83">
        <f t="shared" si="390"/>
        <v>0</v>
      </c>
      <c r="CA112" s="83">
        <f t="shared" si="391"/>
        <v>0</v>
      </c>
      <c r="CB112" s="83">
        <f t="shared" si="392"/>
        <v>0</v>
      </c>
      <c r="CC112" s="83"/>
      <c r="CD112" s="57" t="str">
        <f t="shared" si="351"/>
        <v>No Prog ni Ejec</v>
      </c>
      <c r="CE112" s="57" t="str">
        <f t="shared" si="352"/>
        <v>No Prog ni Ejec</v>
      </c>
      <c r="CF112" s="57">
        <f t="shared" si="353"/>
        <v>0</v>
      </c>
      <c r="CG112" s="57">
        <f t="shared" si="354"/>
        <v>0</v>
      </c>
      <c r="CH112" s="57" t="str">
        <f t="shared" si="355"/>
        <v>No Prog ni Ejec</v>
      </c>
      <c r="CI112" s="57" t="str">
        <f t="shared" si="356"/>
        <v>No Prog ni Ejec</v>
      </c>
      <c r="CJ112" s="57">
        <f t="shared" si="357"/>
        <v>0</v>
      </c>
      <c r="CK112" s="57">
        <f t="shared" si="358"/>
        <v>0</v>
      </c>
      <c r="CL112" s="113">
        <f t="shared" si="287"/>
        <v>0</v>
      </c>
      <c r="CW112" s="58">
        <v>7</v>
      </c>
      <c r="DA112" s="58">
        <v>11</v>
      </c>
    </row>
    <row r="113" spans="1:106" s="58" customFormat="1" ht="108.75" customHeight="1" x14ac:dyDescent="0.2">
      <c r="A113" s="104">
        <v>11700</v>
      </c>
      <c r="B113" s="99" t="s">
        <v>14</v>
      </c>
      <c r="C113" s="99" t="s">
        <v>302</v>
      </c>
      <c r="D113" s="157"/>
      <c r="E113" s="157"/>
      <c r="F113" s="157" t="s">
        <v>1048</v>
      </c>
      <c r="G113" s="157"/>
      <c r="H113" s="157" t="s">
        <v>1048</v>
      </c>
      <c r="I113" s="157"/>
      <c r="J113" s="157"/>
      <c r="K113" s="157"/>
      <c r="L113" s="157" t="s">
        <v>1048</v>
      </c>
      <c r="M113" s="157"/>
      <c r="N113" s="157"/>
      <c r="O113" s="157"/>
      <c r="P113" s="157"/>
      <c r="Q113" s="169" t="s">
        <v>201</v>
      </c>
      <c r="R113" s="169" t="s">
        <v>201</v>
      </c>
      <c r="S113" s="104" t="s">
        <v>211</v>
      </c>
      <c r="T113" s="99" t="s">
        <v>94</v>
      </c>
      <c r="U113" s="99" t="s">
        <v>201</v>
      </c>
      <c r="V113" s="99" t="s">
        <v>201</v>
      </c>
      <c r="W113" s="104" t="s">
        <v>1134</v>
      </c>
      <c r="X113" s="99" t="s">
        <v>846</v>
      </c>
      <c r="Y113" s="44" t="s">
        <v>376</v>
      </c>
      <c r="Z113" s="148">
        <v>2</v>
      </c>
      <c r="AA113" s="319"/>
      <c r="AB113" s="314"/>
      <c r="AC113" s="315"/>
      <c r="AD113" s="318"/>
      <c r="AE113" s="99" t="s">
        <v>16</v>
      </c>
      <c r="AF113" s="99" t="s">
        <v>21</v>
      </c>
      <c r="AG113" s="99" t="s">
        <v>201</v>
      </c>
      <c r="AH113" s="99" t="s">
        <v>639</v>
      </c>
      <c r="AI113" s="99" t="s">
        <v>77</v>
      </c>
      <c r="AJ113" s="314"/>
      <c r="AK113" s="99" t="s">
        <v>43</v>
      </c>
      <c r="AL113" s="148">
        <v>2</v>
      </c>
      <c r="AM113" s="314"/>
      <c r="AN113" s="315"/>
      <c r="AO113" s="52" t="s">
        <v>46</v>
      </c>
      <c r="AP113" s="148">
        <v>0</v>
      </c>
      <c r="AQ113" s="314"/>
      <c r="AR113" s="63">
        <v>0</v>
      </c>
      <c r="AS113" s="104"/>
      <c r="AT113" s="104"/>
      <c r="AU113" s="54" t="e">
        <f t="shared" si="377"/>
        <v>#DIV/0!</v>
      </c>
      <c r="AV113" s="54" t="e">
        <f t="shared" si="378"/>
        <v>#DIV/0!</v>
      </c>
      <c r="AW113" s="54">
        <f t="shared" si="379"/>
        <v>0</v>
      </c>
      <c r="AX113" s="54" t="e">
        <f t="shared" si="380"/>
        <v>#DIV/0!</v>
      </c>
      <c r="AY113" s="54"/>
      <c r="AZ113" s="145">
        <v>1</v>
      </c>
      <c r="BA113" s="314"/>
      <c r="BB113" s="316"/>
      <c r="BC113" s="56"/>
      <c r="BD113" s="56"/>
      <c r="BE113" s="54">
        <f t="shared" si="381"/>
        <v>0</v>
      </c>
      <c r="BF113" s="54" t="e">
        <f t="shared" si="382"/>
        <v>#DIV/0!</v>
      </c>
      <c r="BG113" s="54">
        <f t="shared" si="383"/>
        <v>0</v>
      </c>
      <c r="BH113" s="54" t="e">
        <f t="shared" si="384"/>
        <v>#DIV/0!</v>
      </c>
      <c r="BI113" s="54"/>
      <c r="BJ113" s="145">
        <v>0</v>
      </c>
      <c r="BK113" s="314"/>
      <c r="BL113" s="89">
        <v>0</v>
      </c>
      <c r="BM113" s="104"/>
      <c r="BN113" s="104"/>
      <c r="BO113" s="54" t="e">
        <f t="shared" si="385"/>
        <v>#DIV/0!</v>
      </c>
      <c r="BP113" s="54" t="e">
        <f t="shared" si="386"/>
        <v>#DIV/0!</v>
      </c>
      <c r="BQ113" s="54">
        <f t="shared" si="387"/>
        <v>0</v>
      </c>
      <c r="BR113" s="54" t="e">
        <f t="shared" si="388"/>
        <v>#DIV/0!</v>
      </c>
      <c r="BS113" s="54"/>
      <c r="BT113" s="145">
        <v>1</v>
      </c>
      <c r="BU113" s="314"/>
      <c r="BV113" s="316"/>
      <c r="BW113" s="104"/>
      <c r="BX113" s="104"/>
      <c r="BY113" s="83">
        <f t="shared" si="389"/>
        <v>0</v>
      </c>
      <c r="BZ113" s="83" t="e">
        <f t="shared" si="390"/>
        <v>#DIV/0!</v>
      </c>
      <c r="CA113" s="83">
        <f t="shared" si="391"/>
        <v>0</v>
      </c>
      <c r="CB113" s="83" t="e">
        <f t="shared" si="392"/>
        <v>#DIV/0!</v>
      </c>
      <c r="CC113" s="83"/>
      <c r="CD113" s="57" t="str">
        <f t="shared" si="351"/>
        <v>No Prog ni Ejec</v>
      </c>
      <c r="CE113" s="57" t="str">
        <f t="shared" si="352"/>
        <v>No Prog ni Ejec</v>
      </c>
      <c r="CF113" s="57">
        <f t="shared" si="353"/>
        <v>0</v>
      </c>
      <c r="CG113" s="57" t="str">
        <f t="shared" si="354"/>
        <v>No Prog ni Ejec</v>
      </c>
      <c r="CH113" s="57" t="str">
        <f t="shared" si="355"/>
        <v>No Prog ni Ejec</v>
      </c>
      <c r="CI113" s="57" t="str">
        <f t="shared" si="356"/>
        <v>No Prog ni Ejec</v>
      </c>
      <c r="CJ113" s="57">
        <f t="shared" si="357"/>
        <v>0</v>
      </c>
      <c r="CK113" s="57" t="str">
        <f t="shared" si="358"/>
        <v>No Prog ni Ejec</v>
      </c>
      <c r="CL113" s="113">
        <f t="shared" si="287"/>
        <v>0</v>
      </c>
      <c r="CW113" s="58">
        <v>7</v>
      </c>
      <c r="DA113" s="58">
        <v>11</v>
      </c>
    </row>
    <row r="114" spans="1:106" s="58" customFormat="1" ht="89.25" x14ac:dyDescent="0.2">
      <c r="A114" s="104">
        <v>11700</v>
      </c>
      <c r="B114" s="99" t="s">
        <v>14</v>
      </c>
      <c r="C114" s="99" t="s">
        <v>302</v>
      </c>
      <c r="D114" s="157"/>
      <c r="E114" s="157"/>
      <c r="F114" s="157" t="s">
        <v>1048</v>
      </c>
      <c r="G114" s="157"/>
      <c r="H114" s="157" t="s">
        <v>1048</v>
      </c>
      <c r="I114" s="157"/>
      <c r="J114" s="157"/>
      <c r="K114" s="157"/>
      <c r="L114" s="157" t="s">
        <v>1048</v>
      </c>
      <c r="M114" s="157"/>
      <c r="N114" s="157"/>
      <c r="O114" s="157"/>
      <c r="P114" s="157"/>
      <c r="Q114" s="169" t="s">
        <v>201</v>
      </c>
      <c r="R114" s="169" t="s">
        <v>201</v>
      </c>
      <c r="S114" s="104" t="s">
        <v>211</v>
      </c>
      <c r="T114" s="99" t="s">
        <v>94</v>
      </c>
      <c r="U114" s="99" t="s">
        <v>201</v>
      </c>
      <c r="V114" s="99" t="s">
        <v>201</v>
      </c>
      <c r="W114" s="104" t="s">
        <v>1135</v>
      </c>
      <c r="X114" s="99" t="s">
        <v>847</v>
      </c>
      <c r="Y114" s="44" t="s">
        <v>376</v>
      </c>
      <c r="Z114" s="148">
        <v>2</v>
      </c>
      <c r="AA114" s="319"/>
      <c r="AB114" s="314"/>
      <c r="AC114" s="315"/>
      <c r="AD114" s="318"/>
      <c r="AE114" s="99" t="s">
        <v>16</v>
      </c>
      <c r="AF114" s="99" t="s">
        <v>21</v>
      </c>
      <c r="AG114" s="99" t="s">
        <v>201</v>
      </c>
      <c r="AH114" s="99" t="s">
        <v>639</v>
      </c>
      <c r="AI114" s="99" t="s">
        <v>77</v>
      </c>
      <c r="AJ114" s="314"/>
      <c r="AK114" s="99" t="s">
        <v>43</v>
      </c>
      <c r="AL114" s="148">
        <v>2</v>
      </c>
      <c r="AM114" s="314"/>
      <c r="AN114" s="315"/>
      <c r="AO114" s="52" t="s">
        <v>46</v>
      </c>
      <c r="AP114" s="148">
        <v>0</v>
      </c>
      <c r="AQ114" s="314"/>
      <c r="AR114" s="63">
        <v>0</v>
      </c>
      <c r="AS114" s="104"/>
      <c r="AT114" s="104"/>
      <c r="AU114" s="54" t="e">
        <f t="shared" si="377"/>
        <v>#DIV/0!</v>
      </c>
      <c r="AV114" s="54" t="e">
        <f t="shared" si="378"/>
        <v>#DIV/0!</v>
      </c>
      <c r="AW114" s="54">
        <f t="shared" si="379"/>
        <v>0</v>
      </c>
      <c r="AX114" s="54" t="e">
        <f t="shared" si="380"/>
        <v>#DIV/0!</v>
      </c>
      <c r="AY114" s="54"/>
      <c r="AZ114" s="145">
        <v>1</v>
      </c>
      <c r="BA114" s="314"/>
      <c r="BB114" s="316"/>
      <c r="BC114" s="56"/>
      <c r="BD114" s="56"/>
      <c r="BE114" s="54">
        <f t="shared" si="381"/>
        <v>0</v>
      </c>
      <c r="BF114" s="54" t="e">
        <f t="shared" si="382"/>
        <v>#DIV/0!</v>
      </c>
      <c r="BG114" s="54">
        <f t="shared" si="383"/>
        <v>0</v>
      </c>
      <c r="BH114" s="54" t="e">
        <f t="shared" si="384"/>
        <v>#DIV/0!</v>
      </c>
      <c r="BI114" s="54"/>
      <c r="BJ114" s="145">
        <v>0</v>
      </c>
      <c r="BK114" s="314"/>
      <c r="BL114" s="89">
        <v>0</v>
      </c>
      <c r="BM114" s="104"/>
      <c r="BN114" s="104"/>
      <c r="BO114" s="54" t="e">
        <f t="shared" si="385"/>
        <v>#DIV/0!</v>
      </c>
      <c r="BP114" s="54" t="e">
        <f t="shared" si="386"/>
        <v>#DIV/0!</v>
      </c>
      <c r="BQ114" s="54">
        <f t="shared" si="387"/>
        <v>0</v>
      </c>
      <c r="BR114" s="54" t="e">
        <f t="shared" si="388"/>
        <v>#DIV/0!</v>
      </c>
      <c r="BS114" s="54"/>
      <c r="BT114" s="145">
        <v>1</v>
      </c>
      <c r="BU114" s="314"/>
      <c r="BV114" s="316"/>
      <c r="BW114" s="104"/>
      <c r="BX114" s="104"/>
      <c r="BY114" s="83">
        <f t="shared" si="389"/>
        <v>0</v>
      </c>
      <c r="BZ114" s="83" t="e">
        <f t="shared" si="390"/>
        <v>#DIV/0!</v>
      </c>
      <c r="CA114" s="83">
        <f t="shared" si="391"/>
        <v>0</v>
      </c>
      <c r="CB114" s="83" t="e">
        <f t="shared" si="392"/>
        <v>#DIV/0!</v>
      </c>
      <c r="CC114" s="83"/>
      <c r="CD114" s="57" t="str">
        <f t="shared" si="351"/>
        <v>No Prog ni Ejec</v>
      </c>
      <c r="CE114" s="57" t="str">
        <f t="shared" si="352"/>
        <v>No Prog ni Ejec</v>
      </c>
      <c r="CF114" s="57">
        <f t="shared" si="353"/>
        <v>0</v>
      </c>
      <c r="CG114" s="57" t="str">
        <f t="shared" si="354"/>
        <v>No Prog ni Ejec</v>
      </c>
      <c r="CH114" s="57" t="str">
        <f t="shared" si="355"/>
        <v>No Prog ni Ejec</v>
      </c>
      <c r="CI114" s="57" t="str">
        <f t="shared" si="356"/>
        <v>No Prog ni Ejec</v>
      </c>
      <c r="CJ114" s="57">
        <f t="shared" si="357"/>
        <v>0</v>
      </c>
      <c r="CK114" s="57" t="str">
        <f t="shared" si="358"/>
        <v>No Prog ni Ejec</v>
      </c>
      <c r="CL114" s="113">
        <f t="shared" si="287"/>
        <v>0</v>
      </c>
      <c r="CW114" s="58">
        <v>7</v>
      </c>
      <c r="DA114" s="58">
        <v>11</v>
      </c>
    </row>
    <row r="115" spans="1:106" s="58" customFormat="1" ht="89.25" x14ac:dyDescent="0.2">
      <c r="A115" s="104">
        <v>11700</v>
      </c>
      <c r="B115" s="99" t="s">
        <v>14</v>
      </c>
      <c r="C115" s="99" t="s">
        <v>302</v>
      </c>
      <c r="D115" s="157"/>
      <c r="E115" s="157"/>
      <c r="F115" s="157" t="s">
        <v>1048</v>
      </c>
      <c r="G115" s="157"/>
      <c r="H115" s="157" t="s">
        <v>1048</v>
      </c>
      <c r="I115" s="157"/>
      <c r="J115" s="157"/>
      <c r="K115" s="157"/>
      <c r="L115" s="157" t="s">
        <v>1048</v>
      </c>
      <c r="M115" s="157"/>
      <c r="N115" s="157"/>
      <c r="O115" s="157"/>
      <c r="P115" s="157"/>
      <c r="Q115" s="169" t="s">
        <v>201</v>
      </c>
      <c r="R115" s="169" t="s">
        <v>201</v>
      </c>
      <c r="S115" s="104" t="s">
        <v>211</v>
      </c>
      <c r="T115" s="99" t="s">
        <v>94</v>
      </c>
      <c r="U115" s="99" t="s">
        <v>201</v>
      </c>
      <c r="V115" s="99" t="s">
        <v>201</v>
      </c>
      <c r="W115" s="104" t="s">
        <v>1136</v>
      </c>
      <c r="X115" s="99" t="s">
        <v>848</v>
      </c>
      <c r="Y115" s="44" t="s">
        <v>376</v>
      </c>
      <c r="Z115" s="148">
        <v>2</v>
      </c>
      <c r="AA115" s="319"/>
      <c r="AB115" s="314"/>
      <c r="AC115" s="315"/>
      <c r="AD115" s="318"/>
      <c r="AE115" s="99" t="s">
        <v>16</v>
      </c>
      <c r="AF115" s="99" t="s">
        <v>21</v>
      </c>
      <c r="AG115" s="99" t="s">
        <v>201</v>
      </c>
      <c r="AH115" s="99" t="s">
        <v>639</v>
      </c>
      <c r="AI115" s="99" t="s">
        <v>77</v>
      </c>
      <c r="AJ115" s="314"/>
      <c r="AK115" s="99" t="s">
        <v>43</v>
      </c>
      <c r="AL115" s="148">
        <v>2</v>
      </c>
      <c r="AM115" s="314"/>
      <c r="AN115" s="315"/>
      <c r="AO115" s="52" t="s">
        <v>46</v>
      </c>
      <c r="AP115" s="148">
        <v>0</v>
      </c>
      <c r="AQ115" s="314"/>
      <c r="AR115" s="63">
        <v>0</v>
      </c>
      <c r="AS115" s="104"/>
      <c r="AT115" s="104"/>
      <c r="AU115" s="54" t="e">
        <f t="shared" si="377"/>
        <v>#DIV/0!</v>
      </c>
      <c r="AV115" s="54" t="e">
        <f t="shared" si="378"/>
        <v>#DIV/0!</v>
      </c>
      <c r="AW115" s="54">
        <f t="shared" si="379"/>
        <v>0</v>
      </c>
      <c r="AX115" s="54" t="e">
        <f t="shared" si="380"/>
        <v>#DIV/0!</v>
      </c>
      <c r="AY115" s="54"/>
      <c r="AZ115" s="145">
        <v>1</v>
      </c>
      <c r="BA115" s="314"/>
      <c r="BB115" s="316"/>
      <c r="BC115" s="56"/>
      <c r="BD115" s="56"/>
      <c r="BE115" s="54">
        <f t="shared" si="381"/>
        <v>0</v>
      </c>
      <c r="BF115" s="54" t="e">
        <f t="shared" si="382"/>
        <v>#DIV/0!</v>
      </c>
      <c r="BG115" s="54">
        <f t="shared" si="383"/>
        <v>0</v>
      </c>
      <c r="BH115" s="54" t="e">
        <f t="shared" si="384"/>
        <v>#DIV/0!</v>
      </c>
      <c r="BI115" s="54"/>
      <c r="BJ115" s="145">
        <v>0</v>
      </c>
      <c r="BK115" s="314"/>
      <c r="BL115" s="89">
        <v>0</v>
      </c>
      <c r="BM115" s="104"/>
      <c r="BN115" s="104"/>
      <c r="BO115" s="54" t="e">
        <f t="shared" si="385"/>
        <v>#DIV/0!</v>
      </c>
      <c r="BP115" s="54" t="e">
        <f t="shared" si="386"/>
        <v>#DIV/0!</v>
      </c>
      <c r="BQ115" s="54">
        <f t="shared" si="387"/>
        <v>0</v>
      </c>
      <c r="BR115" s="54" t="e">
        <f t="shared" si="388"/>
        <v>#DIV/0!</v>
      </c>
      <c r="BS115" s="54"/>
      <c r="BT115" s="145">
        <v>1</v>
      </c>
      <c r="BU115" s="314"/>
      <c r="BV115" s="316"/>
      <c r="BW115" s="104"/>
      <c r="BX115" s="104"/>
      <c r="BY115" s="83">
        <f t="shared" si="389"/>
        <v>0</v>
      </c>
      <c r="BZ115" s="83" t="e">
        <f t="shared" si="390"/>
        <v>#DIV/0!</v>
      </c>
      <c r="CA115" s="83">
        <f t="shared" si="391"/>
        <v>0</v>
      </c>
      <c r="CB115" s="83" t="e">
        <f t="shared" si="392"/>
        <v>#DIV/0!</v>
      </c>
      <c r="CC115" s="83"/>
      <c r="CD115" s="57" t="str">
        <f t="shared" si="351"/>
        <v>No Prog ni Ejec</v>
      </c>
      <c r="CE115" s="57" t="str">
        <f t="shared" si="352"/>
        <v>No Prog ni Ejec</v>
      </c>
      <c r="CF115" s="57">
        <f t="shared" si="353"/>
        <v>0</v>
      </c>
      <c r="CG115" s="57" t="str">
        <f t="shared" si="354"/>
        <v>No Prog ni Ejec</v>
      </c>
      <c r="CH115" s="57" t="str">
        <f t="shared" si="355"/>
        <v>No Prog ni Ejec</v>
      </c>
      <c r="CI115" s="57" t="str">
        <f t="shared" si="356"/>
        <v>No Prog ni Ejec</v>
      </c>
      <c r="CJ115" s="57">
        <f t="shared" si="357"/>
        <v>0</v>
      </c>
      <c r="CK115" s="57" t="str">
        <f t="shared" si="358"/>
        <v>No Prog ni Ejec</v>
      </c>
      <c r="CL115" s="113">
        <f t="shared" si="287"/>
        <v>0</v>
      </c>
      <c r="CW115" s="58">
        <v>7</v>
      </c>
      <c r="DA115" s="58">
        <v>11</v>
      </c>
    </row>
    <row r="116" spans="1:106" s="58" customFormat="1" ht="105" customHeight="1" x14ac:dyDescent="0.2">
      <c r="A116" s="104">
        <v>11700</v>
      </c>
      <c r="B116" s="99" t="s">
        <v>14</v>
      </c>
      <c r="C116" s="99" t="s">
        <v>302</v>
      </c>
      <c r="D116" s="157"/>
      <c r="E116" s="157"/>
      <c r="F116" s="157" t="s">
        <v>1048</v>
      </c>
      <c r="G116" s="157"/>
      <c r="H116" s="157" t="s">
        <v>1048</v>
      </c>
      <c r="I116" s="157"/>
      <c r="J116" s="157"/>
      <c r="K116" s="157"/>
      <c r="L116" s="157" t="s">
        <v>1048</v>
      </c>
      <c r="M116" s="157"/>
      <c r="N116" s="157"/>
      <c r="O116" s="157"/>
      <c r="P116" s="157"/>
      <c r="Q116" s="169" t="s">
        <v>201</v>
      </c>
      <c r="R116" s="169" t="s">
        <v>201</v>
      </c>
      <c r="S116" s="104" t="s">
        <v>211</v>
      </c>
      <c r="T116" s="99" t="s">
        <v>94</v>
      </c>
      <c r="U116" s="99" t="s">
        <v>201</v>
      </c>
      <c r="V116" s="99" t="s">
        <v>201</v>
      </c>
      <c r="W116" s="104" t="s">
        <v>1137</v>
      </c>
      <c r="X116" s="99" t="s">
        <v>861</v>
      </c>
      <c r="Y116" s="44" t="s">
        <v>376</v>
      </c>
      <c r="Z116" s="148">
        <v>48</v>
      </c>
      <c r="AA116" s="319"/>
      <c r="AB116" s="314"/>
      <c r="AC116" s="315"/>
      <c r="AD116" s="318"/>
      <c r="AE116" s="99" t="s">
        <v>16</v>
      </c>
      <c r="AF116" s="99" t="s">
        <v>21</v>
      </c>
      <c r="AG116" s="99" t="s">
        <v>201</v>
      </c>
      <c r="AH116" s="99" t="s">
        <v>639</v>
      </c>
      <c r="AI116" s="99" t="s">
        <v>77</v>
      </c>
      <c r="AJ116" s="314"/>
      <c r="AK116" s="99" t="s">
        <v>43</v>
      </c>
      <c r="AL116" s="148">
        <v>48</v>
      </c>
      <c r="AM116" s="314"/>
      <c r="AN116" s="315"/>
      <c r="AO116" s="52" t="s">
        <v>46</v>
      </c>
      <c r="AP116" s="145">
        <v>12</v>
      </c>
      <c r="AQ116" s="314"/>
      <c r="AR116" s="63">
        <f>+AN112/4</f>
        <v>12863250</v>
      </c>
      <c r="AS116" s="104"/>
      <c r="AT116" s="104"/>
      <c r="AU116" s="54">
        <f t="shared" si="377"/>
        <v>0</v>
      </c>
      <c r="AV116" s="54">
        <f t="shared" si="378"/>
        <v>0</v>
      </c>
      <c r="AW116" s="54">
        <f t="shared" si="379"/>
        <v>0</v>
      </c>
      <c r="AX116" s="54" t="e">
        <f t="shared" si="380"/>
        <v>#DIV/0!</v>
      </c>
      <c r="AY116" s="54"/>
      <c r="AZ116" s="145">
        <v>12</v>
      </c>
      <c r="BA116" s="314"/>
      <c r="BB116" s="89">
        <f>+AR116</f>
        <v>12863250</v>
      </c>
      <c r="BC116" s="56"/>
      <c r="BD116" s="56"/>
      <c r="BE116" s="54">
        <f t="shared" si="381"/>
        <v>0</v>
      </c>
      <c r="BF116" s="54">
        <f t="shared" si="382"/>
        <v>0</v>
      </c>
      <c r="BG116" s="54">
        <f t="shared" si="383"/>
        <v>0</v>
      </c>
      <c r="BH116" s="54" t="e">
        <f t="shared" si="384"/>
        <v>#DIV/0!</v>
      </c>
      <c r="BI116" s="54"/>
      <c r="BJ116" s="145">
        <v>12</v>
      </c>
      <c r="BK116" s="314"/>
      <c r="BL116" s="89">
        <f>+BB116</f>
        <v>12863250</v>
      </c>
      <c r="BM116" s="104"/>
      <c r="BN116" s="104"/>
      <c r="BO116" s="54">
        <f t="shared" si="385"/>
        <v>0</v>
      </c>
      <c r="BP116" s="54">
        <f t="shared" si="386"/>
        <v>0</v>
      </c>
      <c r="BQ116" s="54">
        <f t="shared" si="387"/>
        <v>0</v>
      </c>
      <c r="BR116" s="54" t="e">
        <f t="shared" si="388"/>
        <v>#DIV/0!</v>
      </c>
      <c r="BS116" s="54"/>
      <c r="BT116" s="145">
        <v>12</v>
      </c>
      <c r="BU116" s="314"/>
      <c r="BV116" s="89">
        <f>+BL116</f>
        <v>12863250</v>
      </c>
      <c r="BW116" s="104"/>
      <c r="BX116" s="104"/>
      <c r="BY116" s="83">
        <f t="shared" si="389"/>
        <v>0</v>
      </c>
      <c r="BZ116" s="83">
        <f t="shared" si="390"/>
        <v>0</v>
      </c>
      <c r="CA116" s="83">
        <f t="shared" si="391"/>
        <v>0</v>
      </c>
      <c r="CB116" s="83" t="e">
        <f t="shared" si="392"/>
        <v>#DIV/0!</v>
      </c>
      <c r="CC116" s="83"/>
      <c r="CD116" s="57">
        <f t="shared" si="351"/>
        <v>0</v>
      </c>
      <c r="CE116" s="57">
        <f t="shared" si="352"/>
        <v>0</v>
      </c>
      <c r="CF116" s="57">
        <f t="shared" si="353"/>
        <v>0</v>
      </c>
      <c r="CG116" s="57">
        <f t="shared" si="354"/>
        <v>0</v>
      </c>
      <c r="CH116" s="57">
        <f t="shared" si="355"/>
        <v>0</v>
      </c>
      <c r="CI116" s="57">
        <f t="shared" si="356"/>
        <v>0</v>
      </c>
      <c r="CJ116" s="57">
        <f t="shared" si="357"/>
        <v>0</v>
      </c>
      <c r="CK116" s="57">
        <f t="shared" si="358"/>
        <v>0</v>
      </c>
      <c r="CL116" s="113">
        <f>+AC112-AR116-BB116-BL116-BV116</f>
        <v>0</v>
      </c>
      <c r="CW116" s="58">
        <v>7</v>
      </c>
      <c r="DA116" s="58">
        <v>11</v>
      </c>
    </row>
    <row r="117" spans="1:106" s="58" customFormat="1" ht="102" customHeight="1" x14ac:dyDescent="0.2">
      <c r="A117" s="104">
        <v>11700</v>
      </c>
      <c r="B117" s="99" t="s">
        <v>14</v>
      </c>
      <c r="C117" s="99" t="s">
        <v>302</v>
      </c>
      <c r="D117" s="157"/>
      <c r="E117" s="157"/>
      <c r="F117" s="157" t="s">
        <v>1048</v>
      </c>
      <c r="G117" s="157"/>
      <c r="H117" s="157" t="s">
        <v>1048</v>
      </c>
      <c r="I117" s="157"/>
      <c r="J117" s="157"/>
      <c r="K117" s="157"/>
      <c r="L117" s="157" t="s">
        <v>1048</v>
      </c>
      <c r="M117" s="157"/>
      <c r="N117" s="157"/>
      <c r="O117" s="157"/>
      <c r="P117" s="157"/>
      <c r="Q117" s="169" t="s">
        <v>201</v>
      </c>
      <c r="R117" s="169" t="s">
        <v>201</v>
      </c>
      <c r="S117" s="104" t="s">
        <v>211</v>
      </c>
      <c r="T117" s="99" t="s">
        <v>94</v>
      </c>
      <c r="U117" s="99" t="s">
        <v>201</v>
      </c>
      <c r="V117" s="99" t="s">
        <v>201</v>
      </c>
      <c r="W117" s="104" t="s">
        <v>837</v>
      </c>
      <c r="X117" s="99" t="s">
        <v>862</v>
      </c>
      <c r="Y117" s="44" t="s">
        <v>376</v>
      </c>
      <c r="Z117" s="148">
        <v>1</v>
      </c>
      <c r="AA117" s="104" t="s">
        <v>819</v>
      </c>
      <c r="AB117" s="99" t="s">
        <v>852</v>
      </c>
      <c r="AC117" s="51">
        <v>20000000</v>
      </c>
      <c r="AD117" s="90">
        <v>1</v>
      </c>
      <c r="AE117" s="99" t="s">
        <v>16</v>
      </c>
      <c r="AF117" s="99" t="s">
        <v>21</v>
      </c>
      <c r="AG117" s="99" t="s">
        <v>201</v>
      </c>
      <c r="AH117" s="99" t="s">
        <v>639</v>
      </c>
      <c r="AI117" s="99" t="s">
        <v>77</v>
      </c>
      <c r="AJ117" s="314"/>
      <c r="AK117" s="99" t="s">
        <v>43</v>
      </c>
      <c r="AL117" s="148">
        <v>1</v>
      </c>
      <c r="AM117" s="99" t="str">
        <f>+AB117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AN117" s="51">
        <v>20000000</v>
      </c>
      <c r="AO117" s="52" t="s">
        <v>46</v>
      </c>
      <c r="AP117" s="148">
        <v>0</v>
      </c>
      <c r="AQ117" s="99" t="str">
        <f>+AM117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AR117" s="63">
        <v>0</v>
      </c>
      <c r="AS117" s="104"/>
      <c r="AT117" s="104"/>
      <c r="AU117" s="54" t="e">
        <f t="shared" si="377"/>
        <v>#DIV/0!</v>
      </c>
      <c r="AV117" s="54" t="e">
        <f t="shared" si="378"/>
        <v>#DIV/0!</v>
      </c>
      <c r="AW117" s="54">
        <f t="shared" si="379"/>
        <v>0</v>
      </c>
      <c r="AX117" s="54">
        <f t="shared" si="380"/>
        <v>0</v>
      </c>
      <c r="AY117" s="54"/>
      <c r="AZ117" s="145">
        <v>0</v>
      </c>
      <c r="BA117" s="99" t="str">
        <f>+AM117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B117" s="89">
        <v>0</v>
      </c>
      <c r="BC117" s="56"/>
      <c r="BD117" s="56"/>
      <c r="BE117" s="54" t="e">
        <f t="shared" si="381"/>
        <v>#DIV/0!</v>
      </c>
      <c r="BF117" s="54" t="e">
        <f t="shared" si="382"/>
        <v>#DIV/0!</v>
      </c>
      <c r="BG117" s="54">
        <f t="shared" si="383"/>
        <v>0</v>
      </c>
      <c r="BH117" s="54">
        <f t="shared" si="384"/>
        <v>0</v>
      </c>
      <c r="BI117" s="54"/>
      <c r="BJ117" s="145">
        <v>0</v>
      </c>
      <c r="BK117" s="99" t="str">
        <f>+AM117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L117" s="89">
        <v>0</v>
      </c>
      <c r="BM117" s="104"/>
      <c r="BN117" s="104"/>
      <c r="BO117" s="54" t="e">
        <f t="shared" si="385"/>
        <v>#DIV/0!</v>
      </c>
      <c r="BP117" s="54" t="e">
        <f t="shared" si="386"/>
        <v>#DIV/0!</v>
      </c>
      <c r="BQ117" s="54">
        <f t="shared" si="387"/>
        <v>0</v>
      </c>
      <c r="BR117" s="54">
        <f t="shared" si="388"/>
        <v>0</v>
      </c>
      <c r="BS117" s="54"/>
      <c r="BT117" s="145">
        <v>1</v>
      </c>
      <c r="BU117" s="99" t="str">
        <f>+AM117</f>
        <v>Fomentar un ambiente laboral satisfactorio y propicio para el bienestar y el desarrollo del servidor público; está constituida por las condiciones laborales relevantes para la satisfacción de las necesidades básicas del funcionario, la motivación y el rendimiento laboral, logrando generar un impacto positivo al interior de la entidad, tanto en términos de productividad como en términos de relaciones interpersonales.</v>
      </c>
      <c r="BV117" s="89">
        <f>+AN117</f>
        <v>20000000</v>
      </c>
      <c r="BW117" s="104"/>
      <c r="BX117" s="104"/>
      <c r="BY117" s="83">
        <f t="shared" si="389"/>
        <v>0</v>
      </c>
      <c r="BZ117" s="83">
        <f t="shared" si="390"/>
        <v>0</v>
      </c>
      <c r="CA117" s="83">
        <f t="shared" si="391"/>
        <v>0</v>
      </c>
      <c r="CB117" s="83">
        <f t="shared" si="392"/>
        <v>0</v>
      </c>
      <c r="CC117" s="83"/>
      <c r="CD117" s="57" t="str">
        <f t="shared" si="351"/>
        <v>No Prog ni Ejec</v>
      </c>
      <c r="CE117" s="57" t="str">
        <f t="shared" si="352"/>
        <v>No Prog ni Ejec</v>
      </c>
      <c r="CF117" s="57" t="str">
        <f t="shared" si="353"/>
        <v>No Prog ni Ejec</v>
      </c>
      <c r="CG117" s="57" t="str">
        <f t="shared" si="354"/>
        <v>No Prog ni Ejec</v>
      </c>
      <c r="CH117" s="57" t="str">
        <f t="shared" si="355"/>
        <v>No Prog ni Ejec</v>
      </c>
      <c r="CI117" s="57" t="str">
        <f t="shared" si="356"/>
        <v>No Prog ni Ejec</v>
      </c>
      <c r="CJ117" s="57">
        <f t="shared" si="357"/>
        <v>0</v>
      </c>
      <c r="CK117" s="57">
        <f t="shared" si="358"/>
        <v>0</v>
      </c>
      <c r="CL117" s="113">
        <f t="shared" si="287"/>
        <v>0</v>
      </c>
      <c r="CW117" s="58">
        <v>7</v>
      </c>
      <c r="DA117" s="58">
        <v>11</v>
      </c>
    </row>
    <row r="118" spans="1:106" s="58" customFormat="1" ht="101.25" customHeight="1" x14ac:dyDescent="0.2">
      <c r="A118" s="104">
        <v>11700</v>
      </c>
      <c r="B118" s="99" t="s">
        <v>14</v>
      </c>
      <c r="C118" s="99" t="s">
        <v>302</v>
      </c>
      <c r="D118" s="157"/>
      <c r="E118" s="157"/>
      <c r="F118" s="157" t="s">
        <v>1048</v>
      </c>
      <c r="G118" s="157"/>
      <c r="H118" s="157" t="s">
        <v>1048</v>
      </c>
      <c r="I118" s="157"/>
      <c r="J118" s="157"/>
      <c r="K118" s="157"/>
      <c r="L118" s="157" t="s">
        <v>1048</v>
      </c>
      <c r="M118" s="157"/>
      <c r="N118" s="157"/>
      <c r="O118" s="157"/>
      <c r="P118" s="157"/>
      <c r="Q118" s="169" t="s">
        <v>201</v>
      </c>
      <c r="R118" s="169" t="s">
        <v>201</v>
      </c>
      <c r="S118" s="104" t="s">
        <v>211</v>
      </c>
      <c r="T118" s="99" t="s">
        <v>94</v>
      </c>
      <c r="U118" s="99" t="s">
        <v>201</v>
      </c>
      <c r="V118" s="99" t="s">
        <v>201</v>
      </c>
      <c r="W118" s="104" t="s">
        <v>875</v>
      </c>
      <c r="X118" s="99" t="s">
        <v>863</v>
      </c>
      <c r="Y118" s="44" t="s">
        <v>376</v>
      </c>
      <c r="Z118" s="148">
        <v>1</v>
      </c>
      <c r="AA118" s="104" t="s">
        <v>866</v>
      </c>
      <c r="AB118" s="99" t="s">
        <v>864</v>
      </c>
      <c r="AC118" s="51">
        <v>25000000</v>
      </c>
      <c r="AD118" s="90">
        <v>1</v>
      </c>
      <c r="AE118" s="99" t="s">
        <v>18</v>
      </c>
      <c r="AF118" s="99" t="s">
        <v>24</v>
      </c>
      <c r="AG118" s="99" t="s">
        <v>201</v>
      </c>
      <c r="AH118" s="99" t="s">
        <v>639</v>
      </c>
      <c r="AI118" s="99" t="s">
        <v>77</v>
      </c>
      <c r="AJ118" s="314"/>
      <c r="AK118" s="99" t="s">
        <v>40</v>
      </c>
      <c r="AL118" s="148">
        <v>1</v>
      </c>
      <c r="AM118" s="99" t="str">
        <f>+AB118</f>
        <v>Consolidar una apertura de la información y la transparencia, referente a los resultados obtenidos en el año dando cumplimiento a la misión de la entidad</v>
      </c>
      <c r="AN118" s="51">
        <v>25000000</v>
      </c>
      <c r="AO118" s="52" t="s">
        <v>46</v>
      </c>
      <c r="AP118" s="148">
        <v>0</v>
      </c>
      <c r="AQ118" s="99" t="str">
        <f>+AM118</f>
        <v>Consolidar una apertura de la información y la transparencia, referente a los resultados obtenidos en el año dando cumplimiento a la misión de la entidad</v>
      </c>
      <c r="AR118" s="63">
        <v>0</v>
      </c>
      <c r="AS118" s="104"/>
      <c r="AT118" s="104"/>
      <c r="AU118" s="54" t="e">
        <f t="shared" si="377"/>
        <v>#DIV/0!</v>
      </c>
      <c r="AV118" s="54" t="e">
        <f t="shared" si="378"/>
        <v>#DIV/0!</v>
      </c>
      <c r="AW118" s="54">
        <f t="shared" si="379"/>
        <v>0</v>
      </c>
      <c r="AX118" s="54">
        <f t="shared" si="380"/>
        <v>0</v>
      </c>
      <c r="AY118" s="54"/>
      <c r="AZ118" s="145">
        <v>0</v>
      </c>
      <c r="BA118" s="99" t="str">
        <f>+AM118</f>
        <v>Consolidar una apertura de la información y la transparencia, referente a los resultados obtenidos en el año dando cumplimiento a la misión de la entidad</v>
      </c>
      <c r="BB118" s="89">
        <v>0</v>
      </c>
      <c r="BC118" s="56"/>
      <c r="BD118" s="56"/>
      <c r="BE118" s="54" t="e">
        <f t="shared" si="381"/>
        <v>#DIV/0!</v>
      </c>
      <c r="BF118" s="54" t="e">
        <f t="shared" si="382"/>
        <v>#DIV/0!</v>
      </c>
      <c r="BG118" s="54">
        <f t="shared" si="383"/>
        <v>0</v>
      </c>
      <c r="BH118" s="54">
        <f t="shared" si="384"/>
        <v>0</v>
      </c>
      <c r="BI118" s="54"/>
      <c r="BJ118" s="145">
        <v>0</v>
      </c>
      <c r="BK118" s="99" t="str">
        <f>+AM118</f>
        <v>Consolidar una apertura de la información y la transparencia, referente a los resultados obtenidos en el año dando cumplimiento a la misión de la entidad</v>
      </c>
      <c r="BL118" s="89">
        <v>0</v>
      </c>
      <c r="BM118" s="104"/>
      <c r="BN118" s="104"/>
      <c r="BO118" s="54" t="e">
        <f t="shared" si="385"/>
        <v>#DIV/0!</v>
      </c>
      <c r="BP118" s="54" t="e">
        <f t="shared" si="386"/>
        <v>#DIV/0!</v>
      </c>
      <c r="BQ118" s="54">
        <f t="shared" si="387"/>
        <v>0</v>
      </c>
      <c r="BR118" s="54">
        <f t="shared" si="388"/>
        <v>0</v>
      </c>
      <c r="BS118" s="54"/>
      <c r="BT118" s="145">
        <v>1</v>
      </c>
      <c r="BU118" s="99" t="str">
        <f>+AM118</f>
        <v>Consolidar una apertura de la información y la transparencia, referente a los resultados obtenidos en el año dando cumplimiento a la misión de la entidad</v>
      </c>
      <c r="BV118" s="89">
        <f>+AN118</f>
        <v>25000000</v>
      </c>
      <c r="BW118" s="104"/>
      <c r="BX118" s="104"/>
      <c r="BY118" s="83">
        <f t="shared" si="389"/>
        <v>0</v>
      </c>
      <c r="BZ118" s="83">
        <f t="shared" si="390"/>
        <v>0</v>
      </c>
      <c r="CA118" s="83">
        <f t="shared" si="391"/>
        <v>0</v>
      </c>
      <c r="CB118" s="83">
        <f t="shared" si="392"/>
        <v>0</v>
      </c>
      <c r="CC118" s="83"/>
      <c r="CD118" s="57" t="str">
        <f t="shared" si="351"/>
        <v>No Prog ni Ejec</v>
      </c>
      <c r="CE118" s="57" t="str">
        <f t="shared" si="352"/>
        <v>No Prog ni Ejec</v>
      </c>
      <c r="CF118" s="57" t="str">
        <f t="shared" si="353"/>
        <v>No Prog ni Ejec</v>
      </c>
      <c r="CG118" s="57" t="str">
        <f t="shared" si="354"/>
        <v>No Prog ni Ejec</v>
      </c>
      <c r="CH118" s="57" t="str">
        <f t="shared" si="355"/>
        <v>No Prog ni Ejec</v>
      </c>
      <c r="CI118" s="57" t="str">
        <f t="shared" si="356"/>
        <v>No Prog ni Ejec</v>
      </c>
      <c r="CJ118" s="57">
        <f t="shared" si="357"/>
        <v>0</v>
      </c>
      <c r="CK118" s="57">
        <f t="shared" si="358"/>
        <v>0</v>
      </c>
      <c r="CL118" s="113">
        <f t="shared" si="287"/>
        <v>0</v>
      </c>
      <c r="CW118" s="58">
        <v>7</v>
      </c>
      <c r="DA118" s="58">
        <v>11</v>
      </c>
    </row>
    <row r="119" spans="1:106" s="58" customFormat="1" ht="104.25" customHeight="1" x14ac:dyDescent="0.2">
      <c r="A119" s="104">
        <v>11700</v>
      </c>
      <c r="B119" s="99" t="s">
        <v>14</v>
      </c>
      <c r="C119" s="81" t="s">
        <v>884</v>
      </c>
      <c r="D119" s="188"/>
      <c r="E119" s="188"/>
      <c r="F119" s="188"/>
      <c r="G119" s="188"/>
      <c r="H119" s="188"/>
      <c r="I119" s="188"/>
      <c r="J119" s="188" t="s">
        <v>1048</v>
      </c>
      <c r="K119" s="188"/>
      <c r="L119" s="188" t="s">
        <v>1048</v>
      </c>
      <c r="M119" s="188"/>
      <c r="N119" s="188"/>
      <c r="O119" s="188"/>
      <c r="P119" s="188"/>
      <c r="Q119" s="169" t="s">
        <v>201</v>
      </c>
      <c r="R119" s="169" t="s">
        <v>201</v>
      </c>
      <c r="S119" s="104" t="s">
        <v>211</v>
      </c>
      <c r="T119" s="99" t="s">
        <v>94</v>
      </c>
      <c r="U119" s="99" t="s">
        <v>201</v>
      </c>
      <c r="V119" s="99" t="s">
        <v>201</v>
      </c>
      <c r="W119" s="104" t="s">
        <v>876</v>
      </c>
      <c r="X119" s="81" t="s">
        <v>888</v>
      </c>
      <c r="Y119" s="146" t="s">
        <v>359</v>
      </c>
      <c r="Z119" s="61">
        <v>1</v>
      </c>
      <c r="AA119" s="104" t="s">
        <v>867</v>
      </c>
      <c r="AB119" s="81" t="s">
        <v>891</v>
      </c>
      <c r="AC119" s="151">
        <v>0</v>
      </c>
      <c r="AD119" s="90">
        <v>1</v>
      </c>
      <c r="AE119" s="99" t="s">
        <v>16</v>
      </c>
      <c r="AF119" s="99" t="s">
        <v>21</v>
      </c>
      <c r="AG119" s="99" t="s">
        <v>201</v>
      </c>
      <c r="AH119" s="99" t="s">
        <v>639</v>
      </c>
      <c r="AI119" s="99" t="s">
        <v>77</v>
      </c>
      <c r="AJ119" s="99" t="s">
        <v>894</v>
      </c>
      <c r="AK119" s="99" t="s">
        <v>43</v>
      </c>
      <c r="AL119" s="61">
        <v>1</v>
      </c>
      <c r="AM119" s="99" t="str">
        <f t="shared" si="359"/>
        <v>Actualizar el Manual de funciones de la ADRES</v>
      </c>
      <c r="AN119" s="51">
        <f t="shared" ref="AN119" si="393">+AC119</f>
        <v>0</v>
      </c>
      <c r="AO119" s="52" t="s">
        <v>48</v>
      </c>
      <c r="AP119" s="50">
        <v>0</v>
      </c>
      <c r="AQ119" s="99" t="str">
        <f t="shared" si="360"/>
        <v>Actualizar el Manual de funciones de la ADRES</v>
      </c>
      <c r="AR119" s="63">
        <v>0</v>
      </c>
      <c r="AS119" s="104"/>
      <c r="AT119" s="104"/>
      <c r="AU119" s="54" t="e">
        <f t="shared" ref="AU119" si="394">+(AS119/AP119)</f>
        <v>#DIV/0!</v>
      </c>
      <c r="AV119" s="54" t="e">
        <f t="shared" ref="AV119" si="395">+(AT119/AR119)</f>
        <v>#DIV/0!</v>
      </c>
      <c r="AW119" s="54">
        <f t="shared" ref="AW119" si="396">+(AS119/AL119)</f>
        <v>0</v>
      </c>
      <c r="AX119" s="54" t="e">
        <f t="shared" ref="AX119" si="397">+(AT119/AN119)</f>
        <v>#DIV/0!</v>
      </c>
      <c r="AY119" s="54"/>
      <c r="AZ119" s="50">
        <v>0</v>
      </c>
      <c r="BA119" s="99" t="str">
        <f t="shared" ref="BA119:BA146" si="398">+AM119</f>
        <v>Actualizar el Manual de funciones de la ADRES</v>
      </c>
      <c r="BB119" s="89">
        <v>0</v>
      </c>
      <c r="BC119" s="56"/>
      <c r="BD119" s="56"/>
      <c r="BE119" s="54" t="e">
        <f t="shared" ref="BE119" si="399">+(BC119/AZ119)</f>
        <v>#DIV/0!</v>
      </c>
      <c r="BF119" s="54" t="e">
        <f t="shared" ref="BF119" si="400">+(BD119/BB119)</f>
        <v>#DIV/0!</v>
      </c>
      <c r="BG119" s="54">
        <f t="shared" ref="BG119" si="401">+(BC119+AS119)/AL119</f>
        <v>0</v>
      </c>
      <c r="BH119" s="54" t="e">
        <f t="shared" ref="BH119" si="402">+(BD119+AT119)/AN119</f>
        <v>#DIV/0!</v>
      </c>
      <c r="BI119" s="54"/>
      <c r="BJ119" s="61">
        <v>1</v>
      </c>
      <c r="BK119" s="99" t="str">
        <f t="shared" ref="BK119:BK146" si="403">+AM119</f>
        <v>Actualizar el Manual de funciones de la ADRES</v>
      </c>
      <c r="BL119" s="89">
        <v>0</v>
      </c>
      <c r="BM119" s="104"/>
      <c r="BN119" s="104"/>
      <c r="BO119" s="54">
        <f t="shared" si="369"/>
        <v>0</v>
      </c>
      <c r="BP119" s="54" t="e">
        <f t="shared" si="370"/>
        <v>#DIV/0!</v>
      </c>
      <c r="BQ119" s="54">
        <f t="shared" si="371"/>
        <v>0</v>
      </c>
      <c r="BR119" s="54" t="e">
        <f t="shared" si="372"/>
        <v>#DIV/0!</v>
      </c>
      <c r="BS119" s="54"/>
      <c r="BT119" s="50">
        <v>0</v>
      </c>
      <c r="BU119" s="99" t="str">
        <f t="shared" ref="BU119:BU146" si="404">+AM119</f>
        <v>Actualizar el Manual de funciones de la ADRES</v>
      </c>
      <c r="BV119" s="89">
        <v>0</v>
      </c>
      <c r="BW119" s="104"/>
      <c r="BX119" s="104"/>
      <c r="BY119" s="83" t="e">
        <f t="shared" si="373"/>
        <v>#DIV/0!</v>
      </c>
      <c r="BZ119" s="83" t="e">
        <f t="shared" si="374"/>
        <v>#DIV/0!</v>
      </c>
      <c r="CA119" s="83">
        <f t="shared" si="375"/>
        <v>0</v>
      </c>
      <c r="CB119" s="83" t="e">
        <f t="shared" si="376"/>
        <v>#DIV/0!</v>
      </c>
      <c r="CC119" s="83"/>
      <c r="CD119" s="57" t="str">
        <f t="shared" ref="CD119" si="405">IF(AND(AP119=0,AS119=0),"No Prog ni Ejec",IF(AP119=0,CONCATENATE("No Prog, Ejec=  ",AS119),AS119/AP119))</f>
        <v>No Prog ni Ejec</v>
      </c>
      <c r="CE119" s="57" t="str">
        <f t="shared" ref="CE119" si="406">IF(AND(AR119=0,AT119=0),"No Prog ni Ejec",IF(AR119=0,CONCATENATE("No Prog, Ejec=  ",AT119),AT119/AR119))</f>
        <v>No Prog ni Ejec</v>
      </c>
      <c r="CF119" s="57" t="str">
        <f t="shared" ref="CF119" si="407">IF(AND(AZ119=0,BC119=0),"No Prog ni Ejec",IF(AZ119=0,CONCATENATE("No Prog, Ejec=  ",BC119),BC119/AZ119))</f>
        <v>No Prog ni Ejec</v>
      </c>
      <c r="CG119" s="57" t="str">
        <f t="shared" ref="CG119" si="408">IF(AND(BB119=0,BD119=0),"No Prog ni Ejec",IF(BB119=0,CONCATENATE("No Prog, Ejec=  ",BD119),BD119/BB119))</f>
        <v>No Prog ni Ejec</v>
      </c>
      <c r="CH119" s="57">
        <f t="shared" ref="CH119" si="409">IF(AND(BJ119=0,BM119=0),"No Prog ni Ejec",IF(BJ119=0,CONCATENATE("No Prog, Ejec=  ",BM119),BM119/BJ119))</f>
        <v>0</v>
      </c>
      <c r="CI119" s="57" t="str">
        <f t="shared" ref="CI119" si="410">IF(AND(BL119=0,BN119=0),"No Prog ni Ejec",IF(BL119=0,CONCATENATE("No Prog, Ejec=  ",BN119),BN119/BL119))</f>
        <v>No Prog ni Ejec</v>
      </c>
      <c r="CJ119" s="57" t="str">
        <f t="shared" ref="CJ119" si="411">IF(AND(BT119=0,BW119=0),"No Prog ni Ejec",IF(BT119=0,CONCATENATE("No Prog, Ejec=  ",BW119),BW119/BT119))</f>
        <v>No Prog ni Ejec</v>
      </c>
      <c r="CK119" s="57" t="str">
        <f t="shared" ref="CK119" si="412">IF(AND(BV119=0,BX119=0),"No Prog ni Ejec",IF(BV119=0,CONCATENATE("No Prog, Ejec=  ",BX119),BX119/BV119))</f>
        <v>No Prog ni Ejec</v>
      </c>
      <c r="CL119" s="113">
        <f t="shared" si="287"/>
        <v>0</v>
      </c>
      <c r="CU119" s="93">
        <v>5</v>
      </c>
      <c r="DA119" s="58">
        <v>11</v>
      </c>
    </row>
    <row r="120" spans="1:106" s="58" customFormat="1" ht="99.75" customHeight="1" x14ac:dyDescent="0.2">
      <c r="A120" s="104">
        <v>11700</v>
      </c>
      <c r="B120" s="99" t="s">
        <v>14</v>
      </c>
      <c r="C120" s="81" t="s">
        <v>884</v>
      </c>
      <c r="D120" s="188"/>
      <c r="E120" s="188"/>
      <c r="F120" s="188"/>
      <c r="G120" s="188"/>
      <c r="H120" s="188"/>
      <c r="I120" s="188"/>
      <c r="J120" s="188" t="s">
        <v>1048</v>
      </c>
      <c r="K120" s="188"/>
      <c r="L120" s="188" t="s">
        <v>1048</v>
      </c>
      <c r="M120" s="188"/>
      <c r="N120" s="188"/>
      <c r="O120" s="188"/>
      <c r="P120" s="188"/>
      <c r="Q120" s="169" t="s">
        <v>201</v>
      </c>
      <c r="R120" s="169" t="s">
        <v>201</v>
      </c>
      <c r="S120" s="104" t="s">
        <v>211</v>
      </c>
      <c r="T120" s="99" t="s">
        <v>94</v>
      </c>
      <c r="U120" s="99" t="s">
        <v>201</v>
      </c>
      <c r="V120" s="99" t="s">
        <v>201</v>
      </c>
      <c r="W120" s="104" t="s">
        <v>877</v>
      </c>
      <c r="X120" s="81" t="s">
        <v>889</v>
      </c>
      <c r="Y120" s="146" t="s">
        <v>359</v>
      </c>
      <c r="Z120" s="61">
        <v>1</v>
      </c>
      <c r="AA120" s="104" t="s">
        <v>868</v>
      </c>
      <c r="AB120" s="81" t="s">
        <v>892</v>
      </c>
      <c r="AC120" s="151">
        <v>0</v>
      </c>
      <c r="AD120" s="90">
        <v>1</v>
      </c>
      <c r="AE120" s="99" t="s">
        <v>16</v>
      </c>
      <c r="AF120" s="99" t="s">
        <v>21</v>
      </c>
      <c r="AG120" s="99" t="s">
        <v>201</v>
      </c>
      <c r="AH120" s="99" t="s">
        <v>639</v>
      </c>
      <c r="AI120" s="99" t="s">
        <v>77</v>
      </c>
      <c r="AJ120" s="99" t="s">
        <v>895</v>
      </c>
      <c r="AK120" s="99" t="s">
        <v>43</v>
      </c>
      <c r="AL120" s="61">
        <v>1</v>
      </c>
      <c r="AM120" s="99" t="str">
        <f t="shared" ref="AM120:AM121" si="413">+AB120</f>
        <v xml:space="preserve">Solicitar a la CNSC, la apertura de la OPEC </v>
      </c>
      <c r="AN120" s="51">
        <f t="shared" ref="AN120:AN121" si="414">+AC120</f>
        <v>0</v>
      </c>
      <c r="AO120" s="52" t="s">
        <v>48</v>
      </c>
      <c r="AP120" s="50">
        <v>0</v>
      </c>
      <c r="AQ120" s="99" t="str">
        <f t="shared" ref="AQ120:AQ121" si="415">+AM120</f>
        <v xml:space="preserve">Solicitar a la CNSC, la apertura de la OPEC </v>
      </c>
      <c r="AR120" s="63">
        <v>0</v>
      </c>
      <c r="AS120" s="104"/>
      <c r="AT120" s="104"/>
      <c r="AU120" s="54" t="e">
        <f t="shared" ref="AU120:AU121" si="416">+(AS120/AP120)</f>
        <v>#DIV/0!</v>
      </c>
      <c r="AV120" s="54" t="e">
        <f t="shared" ref="AV120:AV121" si="417">+(AT120/AR120)</f>
        <v>#DIV/0!</v>
      </c>
      <c r="AW120" s="54">
        <f t="shared" ref="AW120:AW121" si="418">+(AS120/AL120)</f>
        <v>0</v>
      </c>
      <c r="AX120" s="54" t="e">
        <f t="shared" ref="AX120:AX121" si="419">+(AT120/AN120)</f>
        <v>#DIV/0!</v>
      </c>
      <c r="AY120" s="54"/>
      <c r="AZ120" s="50">
        <v>0</v>
      </c>
      <c r="BA120" s="99" t="str">
        <f t="shared" ref="BA120:BA121" si="420">+AM120</f>
        <v xml:space="preserve">Solicitar a la CNSC, la apertura de la OPEC </v>
      </c>
      <c r="BB120" s="89">
        <v>0</v>
      </c>
      <c r="BC120" s="56"/>
      <c r="BD120" s="56"/>
      <c r="BE120" s="54" t="e">
        <f t="shared" ref="BE120:BE121" si="421">+(BC120/AZ120)</f>
        <v>#DIV/0!</v>
      </c>
      <c r="BF120" s="54" t="e">
        <f t="shared" ref="BF120:BF121" si="422">+(BD120/BB120)</f>
        <v>#DIV/0!</v>
      </c>
      <c r="BG120" s="54">
        <f t="shared" ref="BG120:BG121" si="423">+(BC120+AS120)/AL120</f>
        <v>0</v>
      </c>
      <c r="BH120" s="54" t="e">
        <f t="shared" ref="BH120:BH121" si="424">+(BD120+AT120)/AN120</f>
        <v>#DIV/0!</v>
      </c>
      <c r="BI120" s="54"/>
      <c r="BJ120" s="61">
        <v>1</v>
      </c>
      <c r="BK120" s="99" t="str">
        <f t="shared" ref="BK120:BK121" si="425">+AM120</f>
        <v xml:space="preserve">Solicitar a la CNSC, la apertura de la OPEC </v>
      </c>
      <c r="BL120" s="89">
        <v>0</v>
      </c>
      <c r="BM120" s="104"/>
      <c r="BN120" s="104"/>
      <c r="BO120" s="54">
        <f t="shared" ref="BO120:BO121" si="426">+(BM120/BJ120)</f>
        <v>0</v>
      </c>
      <c r="BP120" s="54" t="e">
        <f t="shared" ref="BP120:BP121" si="427">+(BN120/BL120)</f>
        <v>#DIV/0!</v>
      </c>
      <c r="BQ120" s="54">
        <f t="shared" ref="BQ120:BQ121" si="428">+(BC120+AS120+BM120)/AL120</f>
        <v>0</v>
      </c>
      <c r="BR120" s="54" t="e">
        <f t="shared" ref="BR120:BR121" si="429">+(BD120+AT120+BN120)/AN120</f>
        <v>#DIV/0!</v>
      </c>
      <c r="BS120" s="54"/>
      <c r="BT120" s="50">
        <v>0</v>
      </c>
      <c r="BU120" s="99" t="str">
        <f t="shared" ref="BU120:BU121" si="430">+AM120</f>
        <v xml:space="preserve">Solicitar a la CNSC, la apertura de la OPEC </v>
      </c>
      <c r="BV120" s="89">
        <v>0</v>
      </c>
      <c r="BW120" s="104"/>
      <c r="BX120" s="104"/>
      <c r="BY120" s="83" t="e">
        <f t="shared" ref="BY120:BY121" si="431">+(BW120/BT120)</f>
        <v>#DIV/0!</v>
      </c>
      <c r="BZ120" s="83" t="e">
        <f t="shared" ref="BZ120:BZ121" si="432">+(BX120/BV120)</f>
        <v>#DIV/0!</v>
      </c>
      <c r="CA120" s="83">
        <f t="shared" ref="CA120:CA121" si="433">+(BC120+AS120+BM120+BW120)/AL120</f>
        <v>0</v>
      </c>
      <c r="CB120" s="83" t="e">
        <f t="shared" ref="CB120:CB121" si="434">+(BD120+AT120+BN120+BX120)/AN120</f>
        <v>#DIV/0!</v>
      </c>
      <c r="CC120" s="83"/>
      <c r="CD120" s="57" t="str">
        <f t="shared" ref="CD120:CD121" si="435">IF(AND(AP120=0,AS120=0),"No Prog ni Ejec",IF(AP120=0,CONCATENATE("No Prog, Ejec=  ",AS120),AS120/AP120))</f>
        <v>No Prog ni Ejec</v>
      </c>
      <c r="CE120" s="57" t="str">
        <f t="shared" ref="CE120:CE121" si="436">IF(AND(AR120=0,AT120=0),"No Prog ni Ejec",IF(AR120=0,CONCATENATE("No Prog, Ejec=  ",AT120),AT120/AR120))</f>
        <v>No Prog ni Ejec</v>
      </c>
      <c r="CF120" s="57" t="str">
        <f t="shared" ref="CF120:CF121" si="437">IF(AND(AZ120=0,BC120=0),"No Prog ni Ejec",IF(AZ120=0,CONCATENATE("No Prog, Ejec=  ",BC120),BC120/AZ120))</f>
        <v>No Prog ni Ejec</v>
      </c>
      <c r="CG120" s="57" t="str">
        <f t="shared" ref="CG120:CG121" si="438">IF(AND(BB120=0,BD120=0),"No Prog ni Ejec",IF(BB120=0,CONCATENATE("No Prog, Ejec=  ",BD120),BD120/BB120))</f>
        <v>No Prog ni Ejec</v>
      </c>
      <c r="CH120" s="57">
        <f t="shared" ref="CH120:CH121" si="439">IF(AND(BJ120=0,BM120=0),"No Prog ni Ejec",IF(BJ120=0,CONCATENATE("No Prog, Ejec=  ",BM120),BM120/BJ120))</f>
        <v>0</v>
      </c>
      <c r="CI120" s="57" t="str">
        <f t="shared" ref="CI120:CI121" si="440">IF(AND(BL120=0,BN120=0),"No Prog ni Ejec",IF(BL120=0,CONCATENATE("No Prog, Ejec=  ",BN120),BN120/BL120))</f>
        <v>No Prog ni Ejec</v>
      </c>
      <c r="CJ120" s="57" t="str">
        <f t="shared" ref="CJ120:CJ121" si="441">IF(AND(BT120=0,BW120=0),"No Prog ni Ejec",IF(BT120=0,CONCATENATE("No Prog, Ejec=  ",BW120),BW120/BT120))</f>
        <v>No Prog ni Ejec</v>
      </c>
      <c r="CK120" s="57" t="str">
        <f t="shared" ref="CK120:CK121" si="442">IF(AND(BV120=0,BX120=0),"No Prog ni Ejec",IF(BV120=0,CONCATENATE("No Prog, Ejec=  ",BX120),BX120/BV120))</f>
        <v>No Prog ni Ejec</v>
      </c>
      <c r="CL120" s="113">
        <f t="shared" si="287"/>
        <v>0</v>
      </c>
      <c r="CU120" s="93">
        <v>5</v>
      </c>
      <c r="DA120" s="58">
        <v>11</v>
      </c>
    </row>
    <row r="121" spans="1:106" s="58" customFormat="1" ht="104.25" customHeight="1" x14ac:dyDescent="0.2">
      <c r="A121" s="104">
        <v>11700</v>
      </c>
      <c r="B121" s="99" t="s">
        <v>14</v>
      </c>
      <c r="C121" s="81" t="s">
        <v>884</v>
      </c>
      <c r="D121" s="188"/>
      <c r="E121" s="188"/>
      <c r="F121" s="188"/>
      <c r="G121" s="188"/>
      <c r="H121" s="188"/>
      <c r="I121" s="188"/>
      <c r="J121" s="188" t="s">
        <v>1048</v>
      </c>
      <c r="K121" s="188"/>
      <c r="L121" s="188" t="s">
        <v>1048</v>
      </c>
      <c r="M121" s="188"/>
      <c r="N121" s="188"/>
      <c r="O121" s="188"/>
      <c r="P121" s="188"/>
      <c r="Q121" s="169" t="s">
        <v>201</v>
      </c>
      <c r="R121" s="169" t="s">
        <v>201</v>
      </c>
      <c r="S121" s="104" t="s">
        <v>211</v>
      </c>
      <c r="T121" s="99" t="s">
        <v>94</v>
      </c>
      <c r="U121" s="99" t="s">
        <v>201</v>
      </c>
      <c r="V121" s="99" t="s">
        <v>201</v>
      </c>
      <c r="W121" s="104" t="s">
        <v>878</v>
      </c>
      <c r="X121" s="81" t="s">
        <v>890</v>
      </c>
      <c r="Y121" s="146" t="s">
        <v>359</v>
      </c>
      <c r="Z121" s="61">
        <v>1</v>
      </c>
      <c r="AA121" s="104" t="s">
        <v>869</v>
      </c>
      <c r="AB121" s="81" t="s">
        <v>893</v>
      </c>
      <c r="AC121" s="151">
        <v>0</v>
      </c>
      <c r="AD121" s="90">
        <v>1</v>
      </c>
      <c r="AE121" s="99" t="s">
        <v>16</v>
      </c>
      <c r="AF121" s="99" t="s">
        <v>21</v>
      </c>
      <c r="AG121" s="99" t="s">
        <v>201</v>
      </c>
      <c r="AH121" s="99" t="s">
        <v>639</v>
      </c>
      <c r="AI121" s="99" t="s">
        <v>77</v>
      </c>
      <c r="AJ121" s="99" t="s">
        <v>896</v>
      </c>
      <c r="AK121" s="99" t="s">
        <v>43</v>
      </c>
      <c r="AL121" s="61">
        <v>1</v>
      </c>
      <c r="AM121" s="99" t="str">
        <f t="shared" si="413"/>
        <v>Actualizar la OPEC en el aplicativo SIMO</v>
      </c>
      <c r="AN121" s="51">
        <f t="shared" si="414"/>
        <v>0</v>
      </c>
      <c r="AO121" s="52" t="s">
        <v>48</v>
      </c>
      <c r="AP121" s="50">
        <v>0</v>
      </c>
      <c r="AQ121" s="99" t="str">
        <f t="shared" si="415"/>
        <v>Actualizar la OPEC en el aplicativo SIMO</v>
      </c>
      <c r="AR121" s="63">
        <v>0</v>
      </c>
      <c r="AS121" s="104"/>
      <c r="AT121" s="104"/>
      <c r="AU121" s="54" t="e">
        <f t="shared" si="416"/>
        <v>#DIV/0!</v>
      </c>
      <c r="AV121" s="54" t="e">
        <f t="shared" si="417"/>
        <v>#DIV/0!</v>
      </c>
      <c r="AW121" s="54">
        <f t="shared" si="418"/>
        <v>0</v>
      </c>
      <c r="AX121" s="54" t="e">
        <f t="shared" si="419"/>
        <v>#DIV/0!</v>
      </c>
      <c r="AY121" s="54"/>
      <c r="AZ121" s="50">
        <v>0</v>
      </c>
      <c r="BA121" s="99" t="str">
        <f t="shared" si="420"/>
        <v>Actualizar la OPEC en el aplicativo SIMO</v>
      </c>
      <c r="BB121" s="89">
        <v>0</v>
      </c>
      <c r="BC121" s="56"/>
      <c r="BD121" s="56"/>
      <c r="BE121" s="54" t="e">
        <f t="shared" si="421"/>
        <v>#DIV/0!</v>
      </c>
      <c r="BF121" s="54" t="e">
        <f t="shared" si="422"/>
        <v>#DIV/0!</v>
      </c>
      <c r="BG121" s="54">
        <f t="shared" si="423"/>
        <v>0</v>
      </c>
      <c r="BH121" s="54" t="e">
        <f t="shared" si="424"/>
        <v>#DIV/0!</v>
      </c>
      <c r="BI121" s="54"/>
      <c r="BJ121" s="61">
        <v>1</v>
      </c>
      <c r="BK121" s="99" t="str">
        <f t="shared" si="425"/>
        <v>Actualizar la OPEC en el aplicativo SIMO</v>
      </c>
      <c r="BL121" s="89">
        <v>0</v>
      </c>
      <c r="BM121" s="104"/>
      <c r="BN121" s="104"/>
      <c r="BO121" s="54">
        <f t="shared" si="426"/>
        <v>0</v>
      </c>
      <c r="BP121" s="54" t="e">
        <f t="shared" si="427"/>
        <v>#DIV/0!</v>
      </c>
      <c r="BQ121" s="54">
        <f t="shared" si="428"/>
        <v>0</v>
      </c>
      <c r="BR121" s="54" t="e">
        <f t="shared" si="429"/>
        <v>#DIV/0!</v>
      </c>
      <c r="BS121" s="54"/>
      <c r="BT121" s="50">
        <v>0</v>
      </c>
      <c r="BU121" s="99" t="str">
        <f t="shared" si="430"/>
        <v>Actualizar la OPEC en el aplicativo SIMO</v>
      </c>
      <c r="BV121" s="89">
        <v>0</v>
      </c>
      <c r="BW121" s="104"/>
      <c r="BX121" s="104"/>
      <c r="BY121" s="83" t="e">
        <f t="shared" si="431"/>
        <v>#DIV/0!</v>
      </c>
      <c r="BZ121" s="83" t="e">
        <f t="shared" si="432"/>
        <v>#DIV/0!</v>
      </c>
      <c r="CA121" s="83">
        <f t="shared" si="433"/>
        <v>0</v>
      </c>
      <c r="CB121" s="83" t="e">
        <f t="shared" si="434"/>
        <v>#DIV/0!</v>
      </c>
      <c r="CC121" s="83"/>
      <c r="CD121" s="57" t="str">
        <f t="shared" si="435"/>
        <v>No Prog ni Ejec</v>
      </c>
      <c r="CE121" s="57" t="str">
        <f t="shared" si="436"/>
        <v>No Prog ni Ejec</v>
      </c>
      <c r="CF121" s="57" t="str">
        <f t="shared" si="437"/>
        <v>No Prog ni Ejec</v>
      </c>
      <c r="CG121" s="57" t="str">
        <f t="shared" si="438"/>
        <v>No Prog ni Ejec</v>
      </c>
      <c r="CH121" s="57">
        <f t="shared" si="439"/>
        <v>0</v>
      </c>
      <c r="CI121" s="57" t="str">
        <f t="shared" si="440"/>
        <v>No Prog ni Ejec</v>
      </c>
      <c r="CJ121" s="57" t="str">
        <f t="shared" si="441"/>
        <v>No Prog ni Ejec</v>
      </c>
      <c r="CK121" s="57" t="str">
        <f t="shared" si="442"/>
        <v>No Prog ni Ejec</v>
      </c>
      <c r="CL121" s="113">
        <f t="shared" si="287"/>
        <v>0</v>
      </c>
      <c r="CU121" s="93">
        <v>5</v>
      </c>
      <c r="DA121" s="58">
        <v>11</v>
      </c>
    </row>
    <row r="122" spans="1:106" s="58" customFormat="1" ht="106.5" customHeight="1" x14ac:dyDescent="0.2">
      <c r="A122" s="104">
        <v>11700</v>
      </c>
      <c r="B122" s="99" t="s">
        <v>14</v>
      </c>
      <c r="C122" s="99" t="s">
        <v>297</v>
      </c>
      <c r="D122" s="101"/>
      <c r="E122" s="101" t="s">
        <v>1048</v>
      </c>
      <c r="F122" s="101" t="s">
        <v>1048</v>
      </c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69" t="s">
        <v>201</v>
      </c>
      <c r="R122" s="169" t="s">
        <v>201</v>
      </c>
      <c r="S122" s="104" t="s">
        <v>211</v>
      </c>
      <c r="T122" s="99" t="s">
        <v>94</v>
      </c>
      <c r="U122" s="99" t="s">
        <v>201</v>
      </c>
      <c r="V122" s="99" t="s">
        <v>201</v>
      </c>
      <c r="W122" s="104" t="s">
        <v>879</v>
      </c>
      <c r="X122" s="99" t="s">
        <v>610</v>
      </c>
      <c r="Y122" s="105" t="s">
        <v>359</v>
      </c>
      <c r="Z122" s="50">
        <v>1</v>
      </c>
      <c r="AA122" s="104" t="s">
        <v>870</v>
      </c>
      <c r="AB122" s="99" t="s">
        <v>609</v>
      </c>
      <c r="AC122" s="85">
        <v>30000000</v>
      </c>
      <c r="AD122" s="90">
        <v>1</v>
      </c>
      <c r="AE122" s="99" t="s">
        <v>17</v>
      </c>
      <c r="AF122" s="99" t="s">
        <v>23</v>
      </c>
      <c r="AG122" s="99" t="s">
        <v>201</v>
      </c>
      <c r="AH122" s="99" t="s">
        <v>639</v>
      </c>
      <c r="AI122" s="99" t="s">
        <v>78</v>
      </c>
      <c r="AJ122" s="99" t="s">
        <v>611</v>
      </c>
      <c r="AK122" s="99" t="s">
        <v>42</v>
      </c>
      <c r="AL122" s="50">
        <v>1</v>
      </c>
      <c r="AM122" s="99" t="str">
        <f t="shared" si="359"/>
        <v>Poner en funcionamiento de un digiturno, de acuerdo a las especificaciones técnicas definidas por ADRES y evaluación satisfacción usuarios</v>
      </c>
      <c r="AN122" s="51">
        <f t="shared" ref="AN122:AN140" si="443">+AC122</f>
        <v>30000000</v>
      </c>
      <c r="AO122" s="52" t="s">
        <v>46</v>
      </c>
      <c r="AP122" s="50">
        <v>0</v>
      </c>
      <c r="AQ122" s="99" t="str">
        <f t="shared" si="360"/>
        <v>Poner en funcionamiento de un digiturno, de acuerdo a las especificaciones técnicas definidas por ADRES y evaluación satisfacción usuarios</v>
      </c>
      <c r="AR122" s="89">
        <v>0</v>
      </c>
      <c r="AS122" s="104"/>
      <c r="AT122" s="104"/>
      <c r="AU122" s="54" t="e">
        <f t="shared" ref="AU122:AU140" si="444">+(AS122/AP122)</f>
        <v>#DIV/0!</v>
      </c>
      <c r="AV122" s="54" t="e">
        <f t="shared" ref="AV122:AV140" si="445">+(AT122/AR122)</f>
        <v>#DIV/0!</v>
      </c>
      <c r="AW122" s="54">
        <f t="shared" ref="AW122:AW140" si="446">+(AS122/AL122)</f>
        <v>0</v>
      </c>
      <c r="AX122" s="54">
        <f t="shared" ref="AX122:AX140" si="447">+(AT122/AN122)</f>
        <v>0</v>
      </c>
      <c r="AY122" s="54"/>
      <c r="AZ122" s="50">
        <v>1</v>
      </c>
      <c r="BA122" s="99" t="str">
        <f t="shared" si="398"/>
        <v>Poner en funcionamiento de un digiturno, de acuerdo a las especificaciones técnicas definidas por ADRES y evaluación satisfacción usuarios</v>
      </c>
      <c r="BB122" s="89">
        <f>+AN122</f>
        <v>30000000</v>
      </c>
      <c r="BC122" s="56"/>
      <c r="BD122" s="56"/>
      <c r="BE122" s="54">
        <f t="shared" ref="BE122:BE140" si="448">+(BC122/AZ122)</f>
        <v>0</v>
      </c>
      <c r="BF122" s="54">
        <f t="shared" ref="BF122:BF140" si="449">+(BD122/BB122)</f>
        <v>0</v>
      </c>
      <c r="BG122" s="54">
        <f t="shared" ref="BG122:BG140" si="450">+(BC122+AS122)/AL122</f>
        <v>0</v>
      </c>
      <c r="BH122" s="54">
        <f t="shared" ref="BH122:BH140" si="451">+(BD122+AT122)/AN122</f>
        <v>0</v>
      </c>
      <c r="BI122" s="54"/>
      <c r="BJ122" s="50">
        <v>0</v>
      </c>
      <c r="BK122" s="99" t="str">
        <f t="shared" si="403"/>
        <v>Poner en funcionamiento de un digiturno, de acuerdo a las especificaciones técnicas definidas por ADRES y evaluación satisfacción usuarios</v>
      </c>
      <c r="BL122" s="89">
        <v>0</v>
      </c>
      <c r="BM122" s="104"/>
      <c r="BN122" s="104"/>
      <c r="BO122" s="54" t="e">
        <f t="shared" ref="BO122:BO140" si="452">+(BM122/BJ122)</f>
        <v>#DIV/0!</v>
      </c>
      <c r="BP122" s="54" t="e">
        <f t="shared" ref="BP122:BP140" si="453">+(BN122/BL122)</f>
        <v>#DIV/0!</v>
      </c>
      <c r="BQ122" s="54">
        <f t="shared" ref="BQ122:BQ140" si="454">+(BC122+AS122+BM122)/AL122</f>
        <v>0</v>
      </c>
      <c r="BR122" s="54">
        <f t="shared" ref="BR122:BR140" si="455">+(BD122+AT122+BN122)/AN122</f>
        <v>0</v>
      </c>
      <c r="BS122" s="54"/>
      <c r="BT122" s="50">
        <v>0</v>
      </c>
      <c r="BU122" s="99" t="str">
        <f t="shared" si="404"/>
        <v>Poner en funcionamiento de un digiturno, de acuerdo a las especificaciones técnicas definidas por ADRES y evaluación satisfacción usuarios</v>
      </c>
      <c r="BV122" s="89">
        <v>0</v>
      </c>
      <c r="BW122" s="104"/>
      <c r="BX122" s="104"/>
      <c r="BY122" s="83" t="e">
        <f t="shared" ref="BY122:BY140" si="456">+(BW122/BT122)</f>
        <v>#DIV/0!</v>
      </c>
      <c r="BZ122" s="83" t="e">
        <f t="shared" ref="BZ122:BZ140" si="457">+(BX122/BV122)</f>
        <v>#DIV/0!</v>
      </c>
      <c r="CA122" s="83">
        <f t="shared" ref="CA122:CA140" si="458">+(BC122+AS122+BM122+BW122)/AL122</f>
        <v>0</v>
      </c>
      <c r="CB122" s="83">
        <f t="shared" ref="CB122:CB140" si="459">+(BD122+AT122+BN122+BX122)/AN122</f>
        <v>0</v>
      </c>
      <c r="CC122" s="83"/>
      <c r="CD122" s="57" t="str">
        <f t="shared" ref="CD122:CD140" si="460">IF(AND(AP122=0,AS122=0),"No Prog ni Ejec",IF(AP122=0,CONCATENATE("No Prog, Ejec=  ",AS122),AS122/AP122))</f>
        <v>No Prog ni Ejec</v>
      </c>
      <c r="CE122" s="57" t="str">
        <f t="shared" ref="CE122:CE140" si="461">IF(AND(AR122=0,AT122=0),"No Prog ni Ejec",IF(AR122=0,CONCATENATE("No Prog, Ejec=  ",AT122),AT122/AR122))</f>
        <v>No Prog ni Ejec</v>
      </c>
      <c r="CF122" s="57">
        <f t="shared" ref="CF122:CF140" si="462">IF(AND(AZ122=0,BC122=0),"No Prog ni Ejec",IF(AZ122=0,CONCATENATE("No Prog, Ejec=  ",BC122),BC122/AZ122))</f>
        <v>0</v>
      </c>
      <c r="CG122" s="57">
        <f t="shared" ref="CG122:CG140" si="463">IF(AND(BB122=0,BD122=0),"No Prog ni Ejec",IF(BB122=0,CONCATENATE("No Prog, Ejec=  ",BD122),BD122/BB122))</f>
        <v>0</v>
      </c>
      <c r="CH122" s="57" t="str">
        <f t="shared" ref="CH122:CH140" si="464">IF(AND(BJ122=0,BM122=0),"No Prog ni Ejec",IF(BJ122=0,CONCATENATE("No Prog, Ejec=  ",BM122),BM122/BJ122))</f>
        <v>No Prog ni Ejec</v>
      </c>
      <c r="CI122" s="57" t="str">
        <f t="shared" ref="CI122:CI140" si="465">IF(AND(BL122=0,BN122=0),"No Prog ni Ejec",IF(BL122=0,CONCATENATE("No Prog, Ejec=  ",BN122),BN122/BL122))</f>
        <v>No Prog ni Ejec</v>
      </c>
      <c r="CJ122" s="57" t="str">
        <f t="shared" ref="CJ122:CJ140" si="466">IF(AND(BT122=0,BW122=0),"No Prog ni Ejec",IF(BT122=0,CONCATENATE("No Prog, Ejec=  ",BW122),BW122/BT122))</f>
        <v>No Prog ni Ejec</v>
      </c>
      <c r="CK122" s="57" t="str">
        <f t="shared" ref="CK122:CK140" si="467">IF(AND(BV122=0,BX122=0),"No Prog ni Ejec",IF(BV122=0,CONCATENATE("No Prog, Ejec=  ",BX122),BX122/BV122))</f>
        <v>No Prog ni Ejec</v>
      </c>
      <c r="CL122" s="113">
        <f t="shared" si="287"/>
        <v>0</v>
      </c>
      <c r="CV122" s="93">
        <v>6</v>
      </c>
    </row>
    <row r="123" spans="1:106" s="58" customFormat="1" ht="89.25" x14ac:dyDescent="0.2">
      <c r="A123" s="104">
        <v>11700</v>
      </c>
      <c r="B123" s="99" t="s">
        <v>14</v>
      </c>
      <c r="C123" s="99" t="s">
        <v>297</v>
      </c>
      <c r="D123" s="101"/>
      <c r="E123" s="101" t="s">
        <v>1048</v>
      </c>
      <c r="F123" s="101" t="s">
        <v>1048</v>
      </c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69" t="s">
        <v>201</v>
      </c>
      <c r="R123" s="169" t="s">
        <v>201</v>
      </c>
      <c r="S123" s="104" t="s">
        <v>211</v>
      </c>
      <c r="T123" s="99" t="s">
        <v>94</v>
      </c>
      <c r="U123" s="99" t="s">
        <v>201</v>
      </c>
      <c r="V123" s="99" t="s">
        <v>201</v>
      </c>
      <c r="W123" s="104" t="s">
        <v>880</v>
      </c>
      <c r="X123" s="99" t="s">
        <v>331</v>
      </c>
      <c r="Y123" s="105" t="s">
        <v>51</v>
      </c>
      <c r="Z123" s="90">
        <v>1</v>
      </c>
      <c r="AA123" s="104" t="s">
        <v>871</v>
      </c>
      <c r="AB123" s="99" t="s">
        <v>612</v>
      </c>
      <c r="AC123" s="85">
        <f>95547737+410239094.26</f>
        <v>505786831.25999999</v>
      </c>
      <c r="AD123" s="90">
        <v>1</v>
      </c>
      <c r="AE123" s="99" t="s">
        <v>17</v>
      </c>
      <c r="AF123" s="99" t="s">
        <v>23</v>
      </c>
      <c r="AG123" s="99" t="s">
        <v>201</v>
      </c>
      <c r="AH123" s="99" t="s">
        <v>639</v>
      </c>
      <c r="AI123" s="99" t="s">
        <v>78</v>
      </c>
      <c r="AJ123" s="71" t="s">
        <v>282</v>
      </c>
      <c r="AK123" s="99" t="s">
        <v>42</v>
      </c>
      <c r="AL123" s="90">
        <v>0.8</v>
      </c>
      <c r="AM123" s="99" t="str">
        <f t="shared" si="359"/>
        <v>Brindar atención, respuesta inmediata, seguimiento a solicitudes de los ciudadanos, empresas y servidores públicos sobre los tramites y servicios de la ADRES y para la ejecución de Campañas informativas</v>
      </c>
      <c r="AN123" s="51">
        <f t="shared" si="443"/>
        <v>505786831.25999999</v>
      </c>
      <c r="AO123" s="52" t="s">
        <v>46</v>
      </c>
      <c r="AP123" s="90">
        <v>0.2</v>
      </c>
      <c r="AQ123" s="99" t="str">
        <f t="shared" si="360"/>
        <v>Brindar atención, respuesta inmediata, seguimiento a solicitudes de los ciudadanos, empresas y servidores públicos sobre los tramites y servicios de la ADRES y para la ejecución de Campañas informativas</v>
      </c>
      <c r="AR123" s="89">
        <f>+AN123/4</f>
        <v>126446707.815</v>
      </c>
      <c r="AS123" s="104"/>
      <c r="AT123" s="104"/>
      <c r="AU123" s="54">
        <f t="shared" si="444"/>
        <v>0</v>
      </c>
      <c r="AV123" s="54">
        <f t="shared" si="445"/>
        <v>0</v>
      </c>
      <c r="AW123" s="54">
        <f t="shared" si="446"/>
        <v>0</v>
      </c>
      <c r="AX123" s="54">
        <f t="shared" si="447"/>
        <v>0</v>
      </c>
      <c r="AY123" s="54"/>
      <c r="AZ123" s="90">
        <v>0.2</v>
      </c>
      <c r="BA123" s="99" t="str">
        <f t="shared" si="398"/>
        <v>Brindar atención, respuesta inmediata, seguimiento a solicitudes de los ciudadanos, empresas y servidores públicos sobre los tramites y servicios de la ADRES y para la ejecución de Campañas informativas</v>
      </c>
      <c r="BB123" s="89">
        <f>+AN123/4</f>
        <v>126446707.815</v>
      </c>
      <c r="BC123" s="56"/>
      <c r="BD123" s="56"/>
      <c r="BE123" s="54">
        <f t="shared" si="448"/>
        <v>0</v>
      </c>
      <c r="BF123" s="54">
        <f t="shared" si="449"/>
        <v>0</v>
      </c>
      <c r="BG123" s="54">
        <f t="shared" si="450"/>
        <v>0</v>
      </c>
      <c r="BH123" s="54">
        <f t="shared" si="451"/>
        <v>0</v>
      </c>
      <c r="BI123" s="54"/>
      <c r="BJ123" s="90">
        <v>0.2</v>
      </c>
      <c r="BK123" s="99" t="str">
        <f t="shared" si="403"/>
        <v>Brindar atención, respuesta inmediata, seguimiento a solicitudes de los ciudadanos, empresas y servidores públicos sobre los tramites y servicios de la ADRES y para la ejecución de Campañas informativas</v>
      </c>
      <c r="BL123" s="89">
        <f>+AN123/4</f>
        <v>126446707.815</v>
      </c>
      <c r="BM123" s="104"/>
      <c r="BN123" s="104"/>
      <c r="BO123" s="54">
        <f t="shared" si="452"/>
        <v>0</v>
      </c>
      <c r="BP123" s="54">
        <f t="shared" si="453"/>
        <v>0</v>
      </c>
      <c r="BQ123" s="54">
        <f t="shared" si="454"/>
        <v>0</v>
      </c>
      <c r="BR123" s="54">
        <f t="shared" si="455"/>
        <v>0</v>
      </c>
      <c r="BS123" s="54"/>
      <c r="BT123" s="90">
        <v>0.2</v>
      </c>
      <c r="BU123" s="99" t="str">
        <f t="shared" si="404"/>
        <v>Brindar atención, respuesta inmediata, seguimiento a solicitudes de los ciudadanos, empresas y servidores públicos sobre los tramites y servicios de la ADRES y para la ejecución de Campañas informativas</v>
      </c>
      <c r="BV123" s="89">
        <f>+AN123/4</f>
        <v>126446707.815</v>
      </c>
      <c r="BW123" s="104"/>
      <c r="BX123" s="104"/>
      <c r="BY123" s="83">
        <f t="shared" si="456"/>
        <v>0</v>
      </c>
      <c r="BZ123" s="83">
        <f t="shared" si="457"/>
        <v>0</v>
      </c>
      <c r="CA123" s="83">
        <f t="shared" si="458"/>
        <v>0</v>
      </c>
      <c r="CB123" s="83">
        <f t="shared" si="459"/>
        <v>0</v>
      </c>
      <c r="CC123" s="83"/>
      <c r="CD123" s="57">
        <f t="shared" si="460"/>
        <v>0</v>
      </c>
      <c r="CE123" s="57">
        <f t="shared" si="461"/>
        <v>0</v>
      </c>
      <c r="CF123" s="57">
        <f t="shared" si="462"/>
        <v>0</v>
      </c>
      <c r="CG123" s="57">
        <f t="shared" si="463"/>
        <v>0</v>
      </c>
      <c r="CH123" s="57">
        <f t="shared" si="464"/>
        <v>0</v>
      </c>
      <c r="CI123" s="57">
        <f t="shared" si="465"/>
        <v>0</v>
      </c>
      <c r="CJ123" s="57">
        <f t="shared" si="466"/>
        <v>0</v>
      </c>
      <c r="CK123" s="57">
        <f t="shared" si="467"/>
        <v>0</v>
      </c>
      <c r="CL123" s="113">
        <f t="shared" si="287"/>
        <v>0</v>
      </c>
      <c r="CV123" s="93">
        <v>6</v>
      </c>
    </row>
    <row r="124" spans="1:106" s="58" customFormat="1" ht="106.5" hidden="1" customHeight="1" x14ac:dyDescent="0.2">
      <c r="A124" s="104">
        <v>11700</v>
      </c>
      <c r="B124" s="99" t="s">
        <v>14</v>
      </c>
      <c r="C124" s="99" t="s">
        <v>303</v>
      </c>
      <c r="D124" s="101" t="s">
        <v>1048</v>
      </c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57" t="s">
        <v>1174</v>
      </c>
      <c r="R124" s="157" t="s">
        <v>1179</v>
      </c>
      <c r="S124" s="104" t="s">
        <v>211</v>
      </c>
      <c r="T124" s="99" t="s">
        <v>94</v>
      </c>
      <c r="U124" s="99" t="s">
        <v>201</v>
      </c>
      <c r="V124" s="99" t="s">
        <v>201</v>
      </c>
      <c r="W124" s="104" t="s">
        <v>881</v>
      </c>
      <c r="X124" s="99" t="s">
        <v>642</v>
      </c>
      <c r="Y124" s="105" t="s">
        <v>359</v>
      </c>
      <c r="Z124" s="50">
        <v>1</v>
      </c>
      <c r="AA124" s="104" t="s">
        <v>872</v>
      </c>
      <c r="AB124" s="99" t="s">
        <v>640</v>
      </c>
      <c r="AC124" s="85">
        <v>0</v>
      </c>
      <c r="AD124" s="90">
        <v>1</v>
      </c>
      <c r="AE124" s="99" t="s">
        <v>17</v>
      </c>
      <c r="AF124" s="99" t="s">
        <v>23</v>
      </c>
      <c r="AG124" s="99" t="s">
        <v>201</v>
      </c>
      <c r="AH124" s="99" t="s">
        <v>639</v>
      </c>
      <c r="AI124" s="99" t="s">
        <v>78</v>
      </c>
      <c r="AJ124" s="71" t="s">
        <v>641</v>
      </c>
      <c r="AK124" s="99" t="s">
        <v>42</v>
      </c>
      <c r="AL124" s="50">
        <v>1</v>
      </c>
      <c r="AM124" s="99" t="str">
        <f>+AB124</f>
        <v>Actualizar el manual de la Política de Servicio al Ciudadano con el propósito de orientar la gestión al interior de la entidad y socializarlo en los programas de Inducción y Reinducción de la ADRES</v>
      </c>
      <c r="AN124" s="51">
        <f>+AC124</f>
        <v>0</v>
      </c>
      <c r="AO124" s="52" t="s">
        <v>48</v>
      </c>
      <c r="AP124" s="50">
        <v>1</v>
      </c>
      <c r="AQ124" s="99" t="str">
        <f t="shared" si="360"/>
        <v>Actualizar el manual de la Política de Servicio al Ciudadano con el propósito de orientar la gestión al interior de la entidad y socializarlo en los programas de Inducción y Reinducción de la ADRES</v>
      </c>
      <c r="AR124" s="89">
        <v>0</v>
      </c>
      <c r="AS124" s="104"/>
      <c r="AT124" s="104"/>
      <c r="AU124" s="54">
        <f t="shared" ref="AU124" si="468">+(AS124/AP124)</f>
        <v>0</v>
      </c>
      <c r="AV124" s="54" t="e">
        <f t="shared" ref="AV124" si="469">+(AT124/AR124)</f>
        <v>#DIV/0!</v>
      </c>
      <c r="AW124" s="54">
        <f t="shared" ref="AW124" si="470">+(AS124/AL124)</f>
        <v>0</v>
      </c>
      <c r="AX124" s="54" t="e">
        <f t="shared" si="447"/>
        <v>#DIV/0!</v>
      </c>
      <c r="AY124" s="54"/>
      <c r="AZ124" s="84">
        <v>0</v>
      </c>
      <c r="BA124" s="99" t="str">
        <f t="shared" si="398"/>
        <v>Actualizar el manual de la Política de Servicio al Ciudadano con el propósito de orientar la gestión al interior de la entidad y socializarlo en los programas de Inducción y Reinducción de la ADRES</v>
      </c>
      <c r="BB124" s="85">
        <v>0</v>
      </c>
      <c r="BC124" s="56"/>
      <c r="BD124" s="56"/>
      <c r="BE124" s="54" t="e">
        <f t="shared" si="448"/>
        <v>#DIV/0!</v>
      </c>
      <c r="BF124" s="54" t="e">
        <f t="shared" ref="BF124" si="471">+(BD124/BB124)</f>
        <v>#DIV/0!</v>
      </c>
      <c r="BG124" s="54">
        <f t="shared" ref="BG124" si="472">+(BC124+AS124)/AL124</f>
        <v>0</v>
      </c>
      <c r="BH124" s="54" t="e">
        <f t="shared" si="451"/>
        <v>#DIV/0!</v>
      </c>
      <c r="BI124" s="54"/>
      <c r="BJ124" s="84">
        <v>0</v>
      </c>
      <c r="BK124" s="99" t="str">
        <f t="shared" si="403"/>
        <v>Actualizar el manual de la Política de Servicio al Ciudadano con el propósito de orientar la gestión al interior de la entidad y socializarlo en los programas de Inducción y Reinducción de la ADRES</v>
      </c>
      <c r="BL124" s="89">
        <v>0</v>
      </c>
      <c r="BM124" s="104"/>
      <c r="BN124" s="104"/>
      <c r="BO124" s="54" t="e">
        <f t="shared" ref="BO124" si="473">+(BM124/BJ124)</f>
        <v>#DIV/0!</v>
      </c>
      <c r="BP124" s="54" t="e">
        <f t="shared" ref="BP124" si="474">+(BN124/BL124)</f>
        <v>#DIV/0!</v>
      </c>
      <c r="BQ124" s="54">
        <f t="shared" ref="BQ124" si="475">+(BC124+AS124+BM124)/AL124</f>
        <v>0</v>
      </c>
      <c r="BR124" s="54" t="e">
        <f t="shared" si="455"/>
        <v>#DIV/0!</v>
      </c>
      <c r="BS124" s="54"/>
      <c r="BT124" s="84">
        <v>0</v>
      </c>
      <c r="BU124" s="99" t="str">
        <f t="shared" si="404"/>
        <v>Actualizar el manual de la Política de Servicio al Ciudadano con el propósito de orientar la gestión al interior de la entidad y socializarlo en los programas de Inducción y Reinducción de la ADRES</v>
      </c>
      <c r="BV124" s="89">
        <v>0</v>
      </c>
      <c r="BW124" s="104"/>
      <c r="BX124" s="104"/>
      <c r="BY124" s="83" t="e">
        <f t="shared" ref="BY124" si="476">+(BW124/BT124)</f>
        <v>#DIV/0!</v>
      </c>
      <c r="BZ124" s="83" t="e">
        <f t="shared" ref="BZ124" si="477">+(BX124/BV124)</f>
        <v>#DIV/0!</v>
      </c>
      <c r="CA124" s="83">
        <f t="shared" ref="CA124" si="478">+(BC124+AS124+BM124+BW124)/AL124</f>
        <v>0</v>
      </c>
      <c r="CB124" s="83" t="e">
        <f t="shared" si="459"/>
        <v>#DIV/0!</v>
      </c>
      <c r="CC124" s="83"/>
      <c r="CD124" s="57">
        <f t="shared" ref="CD124" si="479">IF(AND(AP124=0,AS124=0),"No Prog ni Ejec",IF(AP124=0,CONCATENATE("No Prog, Ejec=  ",AS124),AS124/AP124))</f>
        <v>0</v>
      </c>
      <c r="CE124" s="57" t="str">
        <f t="shared" ref="CE124" si="480">IF(AND(AR124=0,AT124=0),"No Prog ni Ejec",IF(AR124=0,CONCATENATE("No Prog, Ejec=  ",AT124),AT124/AR124))</f>
        <v>No Prog ni Ejec</v>
      </c>
      <c r="CF124" s="57" t="str">
        <f t="shared" ref="CF124" si="481">IF(AND(AZ124=0,BC124=0),"No Prog ni Ejec",IF(AZ124=0,CONCATENATE("No Prog, Ejec=  ",BC124),BC124/AZ124))</f>
        <v>No Prog ni Ejec</v>
      </c>
      <c r="CG124" s="57" t="str">
        <f t="shared" ref="CG124" si="482">IF(AND(BB124=0,BD124=0),"No Prog ni Ejec",IF(BB124=0,CONCATENATE("No Prog, Ejec=  ",BD124),BD124/BB124))</f>
        <v>No Prog ni Ejec</v>
      </c>
      <c r="CH124" s="57" t="str">
        <f t="shared" ref="CH124" si="483">IF(AND(BJ124=0,BM124=0),"No Prog ni Ejec",IF(BJ124=0,CONCATENATE("No Prog, Ejec=  ",BM124),BM124/BJ124))</f>
        <v>No Prog ni Ejec</v>
      </c>
      <c r="CI124" s="57" t="str">
        <f t="shared" ref="CI124" si="484">IF(AND(BL124=0,BN124=0),"No Prog ni Ejec",IF(BL124=0,CONCATENATE("No Prog, Ejec=  ",BN124),BN124/BL124))</f>
        <v>No Prog ni Ejec</v>
      </c>
      <c r="CJ124" s="57" t="str">
        <f t="shared" ref="CJ124" si="485">IF(AND(BT124=0,BW124=0),"No Prog ni Ejec",IF(BT124=0,CONCATENATE("No Prog, Ejec=  ",BW124),BW124/BT124))</f>
        <v>No Prog ni Ejec</v>
      </c>
      <c r="CK124" s="57" t="str">
        <f t="shared" ref="CK124" si="486">IF(AND(BV124=0,BX124=0),"No Prog ni Ejec",IF(BV124=0,CONCATENATE("No Prog, Ejec=  ",BX124),BX124/BV124))</f>
        <v>No Prog ni Ejec</v>
      </c>
      <c r="CL124" s="113">
        <f t="shared" si="287"/>
        <v>0</v>
      </c>
      <c r="CV124" s="93">
        <v>6</v>
      </c>
    </row>
    <row r="125" spans="1:106" s="58" customFormat="1" ht="122.25" hidden="1" customHeight="1" x14ac:dyDescent="0.2">
      <c r="A125" s="104">
        <v>11700</v>
      </c>
      <c r="B125" s="99" t="s">
        <v>14</v>
      </c>
      <c r="C125" s="99" t="s">
        <v>613</v>
      </c>
      <c r="D125" s="101" t="s">
        <v>1048</v>
      </c>
      <c r="E125" s="101"/>
      <c r="F125" s="101"/>
      <c r="G125" s="101" t="s">
        <v>1048</v>
      </c>
      <c r="H125" s="101"/>
      <c r="I125" s="101"/>
      <c r="J125" s="101"/>
      <c r="K125" s="101"/>
      <c r="L125" s="101" t="s">
        <v>1048</v>
      </c>
      <c r="M125" s="101"/>
      <c r="N125" s="101"/>
      <c r="O125" s="101"/>
      <c r="P125" s="101"/>
      <c r="Q125" s="157" t="s">
        <v>1174</v>
      </c>
      <c r="R125" s="157" t="s">
        <v>1180</v>
      </c>
      <c r="S125" s="104" t="s">
        <v>211</v>
      </c>
      <c r="T125" s="99" t="s">
        <v>94</v>
      </c>
      <c r="U125" s="99" t="s">
        <v>201</v>
      </c>
      <c r="V125" s="99" t="s">
        <v>201</v>
      </c>
      <c r="W125" s="104" t="s">
        <v>882</v>
      </c>
      <c r="X125" s="99" t="s">
        <v>644</v>
      </c>
      <c r="Y125" s="105" t="s">
        <v>376</v>
      </c>
      <c r="Z125" s="49">
        <v>90</v>
      </c>
      <c r="AA125" s="104" t="s">
        <v>873</v>
      </c>
      <c r="AB125" s="81" t="s">
        <v>643</v>
      </c>
      <c r="AC125" s="89">
        <v>0</v>
      </c>
      <c r="AD125" s="90">
        <v>1</v>
      </c>
      <c r="AE125" s="99" t="s">
        <v>17</v>
      </c>
      <c r="AF125" s="99" t="s">
        <v>23</v>
      </c>
      <c r="AG125" s="99" t="s">
        <v>201</v>
      </c>
      <c r="AH125" s="99" t="s">
        <v>639</v>
      </c>
      <c r="AI125" s="99" t="s">
        <v>78</v>
      </c>
      <c r="AJ125" s="71" t="s">
        <v>614</v>
      </c>
      <c r="AK125" s="99" t="s">
        <v>42</v>
      </c>
      <c r="AL125" s="50">
        <v>100</v>
      </c>
      <c r="AM125" s="99" t="str">
        <f t="shared" ref="AM125:AM132" si="487">+AB125</f>
        <v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v>
      </c>
      <c r="AN125" s="51">
        <f t="shared" ref="AN125:AN132" si="488">+AC125</f>
        <v>0</v>
      </c>
      <c r="AO125" s="52" t="s">
        <v>48</v>
      </c>
      <c r="AP125" s="50">
        <v>25</v>
      </c>
      <c r="AQ125" s="99" t="str">
        <f t="shared" ref="AQ125:AQ132" si="489">+AM125</f>
        <v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v>
      </c>
      <c r="AR125" s="89">
        <v>0</v>
      </c>
      <c r="AS125" s="104"/>
      <c r="AT125" s="104"/>
      <c r="AU125" s="54">
        <f t="shared" ref="AU125:AU132" si="490">+(AS125/AP125)</f>
        <v>0</v>
      </c>
      <c r="AV125" s="54" t="e">
        <f t="shared" ref="AV125:AV132" si="491">+(AT125/AR125)</f>
        <v>#DIV/0!</v>
      </c>
      <c r="AW125" s="54">
        <f t="shared" ref="AW125:AW132" si="492">+(AS125/AL125)</f>
        <v>0</v>
      </c>
      <c r="AX125" s="54" t="e">
        <f t="shared" ref="AX125:AX132" si="493">+(AT125/AN125)</f>
        <v>#DIV/0!</v>
      </c>
      <c r="AY125" s="54"/>
      <c r="AZ125" s="50">
        <v>25</v>
      </c>
      <c r="BA125" s="99" t="str">
        <f t="shared" ref="BA125:BA132" si="494">+AM125</f>
        <v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v>
      </c>
      <c r="BB125" s="89">
        <v>0</v>
      </c>
      <c r="BC125" s="56"/>
      <c r="BD125" s="56"/>
      <c r="BE125" s="54">
        <f t="shared" ref="BE125:BE132" si="495">+(BC125/AZ125)</f>
        <v>0</v>
      </c>
      <c r="BF125" s="54" t="e">
        <f t="shared" ref="BF125:BF132" si="496">+(BD125/BB125)</f>
        <v>#DIV/0!</v>
      </c>
      <c r="BG125" s="54">
        <f t="shared" ref="BG125:BG132" si="497">+(BC125+AS125)/AL125</f>
        <v>0</v>
      </c>
      <c r="BH125" s="54" t="e">
        <f t="shared" ref="BH125:BH132" si="498">+(BD125+AT125)/AN125</f>
        <v>#DIV/0!</v>
      </c>
      <c r="BI125" s="54"/>
      <c r="BJ125" s="50">
        <v>25</v>
      </c>
      <c r="BK125" s="99" t="str">
        <f t="shared" ref="BK125:BK132" si="499">+AM125</f>
        <v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v>
      </c>
      <c r="BL125" s="89">
        <v>0</v>
      </c>
      <c r="BM125" s="104"/>
      <c r="BN125" s="104"/>
      <c r="BO125" s="54">
        <f t="shared" ref="BO125:BO132" si="500">+(BM125/BJ125)</f>
        <v>0</v>
      </c>
      <c r="BP125" s="54" t="e">
        <f t="shared" ref="BP125:BP132" si="501">+(BN125/BL125)</f>
        <v>#DIV/0!</v>
      </c>
      <c r="BQ125" s="54">
        <f t="shared" ref="BQ125:BQ132" si="502">+(BC125+AS125+BM125)/AL125</f>
        <v>0</v>
      </c>
      <c r="BR125" s="54" t="e">
        <f t="shared" ref="BR125:BR132" si="503">+(BD125+AT125+BN125)/AN125</f>
        <v>#DIV/0!</v>
      </c>
      <c r="BS125" s="54"/>
      <c r="BT125" s="50">
        <v>25</v>
      </c>
      <c r="BU125" s="99" t="str">
        <f t="shared" ref="BU125:BU132" si="504">+AM125</f>
        <v>Difusión de información en temáticas relacionadas con servicio al ciudadano,  inclusión social, Lenguaje Claro, trámites, servicios y OPAS de la entidad a todos funcionarios a través del correo electrónico u otros mecanismos que se puedan implementar (Carteleras, brochures, intranet, etc.).</v>
      </c>
      <c r="BV125" s="89">
        <v>0</v>
      </c>
      <c r="BW125" s="104"/>
      <c r="BX125" s="104"/>
      <c r="BY125" s="83">
        <f t="shared" ref="BY125:BY132" si="505">+(BW125/BT125)</f>
        <v>0</v>
      </c>
      <c r="BZ125" s="83" t="e">
        <f t="shared" ref="BZ125:BZ132" si="506">+(BX125/BV125)</f>
        <v>#DIV/0!</v>
      </c>
      <c r="CA125" s="83">
        <f t="shared" ref="CA125:CA132" si="507">+(BC125+AS125+BM125+BW125)/AL125</f>
        <v>0</v>
      </c>
      <c r="CB125" s="83" t="e">
        <f t="shared" ref="CB125:CB132" si="508">+(BD125+AT125+BN125+BX125)/AN125</f>
        <v>#DIV/0!</v>
      </c>
      <c r="CC125" s="83"/>
      <c r="CD125" s="57">
        <f t="shared" ref="CD125:CD132" si="509">IF(AND(AP125=0,AS125=0),"No Prog ni Ejec",IF(AP125=0,CONCATENATE("No Prog, Ejec=  ",AS125),AS125/AP125))</f>
        <v>0</v>
      </c>
      <c r="CE125" s="57" t="str">
        <f t="shared" ref="CE125:CE132" si="510">IF(AND(AR125=0,AT125=0),"No Prog ni Ejec",IF(AR125=0,CONCATENATE("No Prog, Ejec=  ",AT125),AT125/AR125))</f>
        <v>No Prog ni Ejec</v>
      </c>
      <c r="CF125" s="57">
        <f t="shared" ref="CF125:CF132" si="511">IF(AND(AZ125=0,BC125=0),"No Prog ni Ejec",IF(AZ125=0,CONCATENATE("No Prog, Ejec=  ",BC125),BC125/AZ125))</f>
        <v>0</v>
      </c>
      <c r="CG125" s="57" t="str">
        <f t="shared" ref="CG125:CG132" si="512">IF(AND(BB125=0,BD125=0),"No Prog ni Ejec",IF(BB125=0,CONCATENATE("No Prog, Ejec=  ",BD125),BD125/BB125))</f>
        <v>No Prog ni Ejec</v>
      </c>
      <c r="CH125" s="57">
        <f t="shared" ref="CH125:CH132" si="513">IF(AND(BJ125=0,BM125=0),"No Prog ni Ejec",IF(BJ125=0,CONCATENATE("No Prog, Ejec=  ",BM125),BM125/BJ125))</f>
        <v>0</v>
      </c>
      <c r="CI125" s="57" t="str">
        <f t="shared" ref="CI125:CI132" si="514">IF(AND(BL125=0,BN125=0),"No Prog ni Ejec",IF(BL125=0,CONCATENATE("No Prog, Ejec=  ",BN125),BN125/BL125))</f>
        <v>No Prog ni Ejec</v>
      </c>
      <c r="CJ125" s="57">
        <f t="shared" ref="CJ125:CJ132" si="515">IF(AND(BT125=0,BW125=0),"No Prog ni Ejec",IF(BT125=0,CONCATENATE("No Prog, Ejec=  ",BW125),BW125/BT125))</f>
        <v>0</v>
      </c>
      <c r="CK125" s="57" t="str">
        <f t="shared" ref="CK125:CK132" si="516">IF(AND(BV125=0,BX125=0),"No Prog ni Ejec",IF(BV125=0,CONCATENATE("No Prog, Ejec=  ",BX125),BX125/BV125))</f>
        <v>No Prog ni Ejec</v>
      </c>
      <c r="CL125" s="113">
        <f t="shared" si="287"/>
        <v>0</v>
      </c>
      <c r="CT125" s="93">
        <v>4</v>
      </c>
      <c r="DA125" s="58">
        <v>11</v>
      </c>
    </row>
    <row r="126" spans="1:106" s="58" customFormat="1" ht="188.25" hidden="1" customHeight="1" x14ac:dyDescent="0.2">
      <c r="A126" s="104">
        <v>11700</v>
      </c>
      <c r="B126" s="99" t="s">
        <v>14</v>
      </c>
      <c r="C126" s="99" t="s">
        <v>303</v>
      </c>
      <c r="D126" s="101" t="s">
        <v>1048</v>
      </c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57" t="s">
        <v>1174</v>
      </c>
      <c r="R126" s="157" t="s">
        <v>1181</v>
      </c>
      <c r="S126" s="104" t="s">
        <v>211</v>
      </c>
      <c r="T126" s="99" t="s">
        <v>94</v>
      </c>
      <c r="U126" s="99" t="s">
        <v>201</v>
      </c>
      <c r="V126" s="99" t="s">
        <v>201</v>
      </c>
      <c r="W126" s="104" t="s">
        <v>883</v>
      </c>
      <c r="X126" s="99" t="s">
        <v>332</v>
      </c>
      <c r="Y126" s="105" t="s">
        <v>376</v>
      </c>
      <c r="Z126" s="90">
        <v>1</v>
      </c>
      <c r="AA126" s="104" t="s">
        <v>874</v>
      </c>
      <c r="AB126" s="99" t="s">
        <v>337</v>
      </c>
      <c r="AC126" s="89">
        <v>0</v>
      </c>
      <c r="AD126" s="90">
        <v>1</v>
      </c>
      <c r="AE126" s="99" t="s">
        <v>17</v>
      </c>
      <c r="AF126" s="99" t="s">
        <v>23</v>
      </c>
      <c r="AG126" s="99" t="s">
        <v>201</v>
      </c>
      <c r="AH126" s="99" t="s">
        <v>639</v>
      </c>
      <c r="AI126" s="99" t="s">
        <v>78</v>
      </c>
      <c r="AJ126" s="71" t="s">
        <v>615</v>
      </c>
      <c r="AK126" s="99" t="s">
        <v>42</v>
      </c>
      <c r="AL126" s="90">
        <v>1</v>
      </c>
      <c r="AM126" s="99" t="str">
        <f t="shared" si="487"/>
        <v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v>
      </c>
      <c r="AN126" s="51">
        <f t="shared" si="488"/>
        <v>0</v>
      </c>
      <c r="AO126" s="52" t="s">
        <v>48</v>
      </c>
      <c r="AP126" s="83">
        <v>0.25</v>
      </c>
      <c r="AQ126" s="99" t="str">
        <f t="shared" si="489"/>
        <v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v>
      </c>
      <c r="AR126" s="89">
        <v>0</v>
      </c>
      <c r="AS126" s="104"/>
      <c r="AT126" s="104"/>
      <c r="AU126" s="54">
        <f t="shared" si="490"/>
        <v>0</v>
      </c>
      <c r="AV126" s="54" t="e">
        <f t="shared" si="491"/>
        <v>#DIV/0!</v>
      </c>
      <c r="AW126" s="54">
        <f t="shared" si="492"/>
        <v>0</v>
      </c>
      <c r="AX126" s="54" t="e">
        <f t="shared" si="493"/>
        <v>#DIV/0!</v>
      </c>
      <c r="AY126" s="54"/>
      <c r="AZ126" s="83">
        <v>0.25</v>
      </c>
      <c r="BA126" s="99" t="str">
        <f t="shared" si="494"/>
        <v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v>
      </c>
      <c r="BB126" s="89">
        <v>0</v>
      </c>
      <c r="BC126" s="56"/>
      <c r="BD126" s="56"/>
      <c r="BE126" s="54">
        <f t="shared" si="495"/>
        <v>0</v>
      </c>
      <c r="BF126" s="54" t="e">
        <f t="shared" si="496"/>
        <v>#DIV/0!</v>
      </c>
      <c r="BG126" s="54">
        <f t="shared" si="497"/>
        <v>0</v>
      </c>
      <c r="BH126" s="54" t="e">
        <f t="shared" si="498"/>
        <v>#DIV/0!</v>
      </c>
      <c r="BI126" s="54"/>
      <c r="BJ126" s="83">
        <v>0.25</v>
      </c>
      <c r="BK126" s="99" t="str">
        <f t="shared" si="499"/>
        <v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v>
      </c>
      <c r="BL126" s="89">
        <v>0</v>
      </c>
      <c r="BM126" s="104"/>
      <c r="BN126" s="104"/>
      <c r="BO126" s="54">
        <f t="shared" si="500"/>
        <v>0</v>
      </c>
      <c r="BP126" s="54" t="e">
        <f t="shared" si="501"/>
        <v>#DIV/0!</v>
      </c>
      <c r="BQ126" s="54">
        <f t="shared" si="502"/>
        <v>0</v>
      </c>
      <c r="BR126" s="54" t="e">
        <f t="shared" si="503"/>
        <v>#DIV/0!</v>
      </c>
      <c r="BS126" s="54"/>
      <c r="BT126" s="83">
        <v>0.25</v>
      </c>
      <c r="BU126" s="99" t="str">
        <f t="shared" si="504"/>
        <v>Participar en las mesas de trabajo para la construcción y posterior Implementación del CENTRO ESPECIALIZADO DE SERVICIO AL CIUDADANO  CESC en donde se vincula a la ADRES y entidades del sector administrativo en salud a la plataforma, que contribuya al reconocimiento de los alcances, fortalezas y  necesidades de alistamiento de información prevista en: documentos, datos, cifras, normas y todo lo relacionado con el esquema presentado del CESC.</v>
      </c>
      <c r="BV126" s="89">
        <v>0</v>
      </c>
      <c r="BW126" s="104"/>
      <c r="BX126" s="104"/>
      <c r="BY126" s="83">
        <f t="shared" si="505"/>
        <v>0</v>
      </c>
      <c r="BZ126" s="83" t="e">
        <f t="shared" si="506"/>
        <v>#DIV/0!</v>
      </c>
      <c r="CA126" s="83">
        <f t="shared" si="507"/>
        <v>0</v>
      </c>
      <c r="CB126" s="83" t="e">
        <f t="shared" si="508"/>
        <v>#DIV/0!</v>
      </c>
      <c r="CC126" s="83"/>
      <c r="CD126" s="57">
        <f t="shared" si="509"/>
        <v>0</v>
      </c>
      <c r="CE126" s="57" t="str">
        <f t="shared" si="510"/>
        <v>No Prog ni Ejec</v>
      </c>
      <c r="CF126" s="57">
        <f t="shared" si="511"/>
        <v>0</v>
      </c>
      <c r="CG126" s="57" t="str">
        <f t="shared" si="512"/>
        <v>No Prog ni Ejec</v>
      </c>
      <c r="CH126" s="57">
        <f t="shared" si="513"/>
        <v>0</v>
      </c>
      <c r="CI126" s="57" t="str">
        <f t="shared" si="514"/>
        <v>No Prog ni Ejec</v>
      </c>
      <c r="CJ126" s="57">
        <f t="shared" si="515"/>
        <v>0</v>
      </c>
      <c r="CK126" s="57" t="str">
        <f t="shared" si="516"/>
        <v>No Prog ni Ejec</v>
      </c>
      <c r="CL126" s="113">
        <f t="shared" si="287"/>
        <v>0</v>
      </c>
      <c r="CQ126" s="93">
        <v>1</v>
      </c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</row>
    <row r="127" spans="1:106" s="58" customFormat="1" ht="111" hidden="1" customHeight="1" x14ac:dyDescent="0.2">
      <c r="A127" s="104">
        <v>11700</v>
      </c>
      <c r="B127" s="99" t="s">
        <v>14</v>
      </c>
      <c r="C127" s="99" t="s">
        <v>303</v>
      </c>
      <c r="D127" s="101" t="s">
        <v>1048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57" t="s">
        <v>1174</v>
      </c>
      <c r="R127" s="157" t="s">
        <v>1179</v>
      </c>
      <c r="S127" s="104" t="s">
        <v>211</v>
      </c>
      <c r="T127" s="99" t="s">
        <v>94</v>
      </c>
      <c r="U127" s="99" t="s">
        <v>201</v>
      </c>
      <c r="V127" s="99" t="s">
        <v>201</v>
      </c>
      <c r="W127" s="104" t="s">
        <v>897</v>
      </c>
      <c r="X127" s="99" t="s">
        <v>616</v>
      </c>
      <c r="Y127" s="105" t="s">
        <v>376</v>
      </c>
      <c r="Z127" s="83">
        <v>1</v>
      </c>
      <c r="AA127" s="104" t="s">
        <v>885</v>
      </c>
      <c r="AB127" s="99" t="s">
        <v>338</v>
      </c>
      <c r="AC127" s="89">
        <v>0</v>
      </c>
      <c r="AD127" s="90">
        <v>1</v>
      </c>
      <c r="AE127" s="99" t="s">
        <v>17</v>
      </c>
      <c r="AF127" s="99" t="s">
        <v>23</v>
      </c>
      <c r="AG127" s="99" t="s">
        <v>201</v>
      </c>
      <c r="AH127" s="99" t="s">
        <v>639</v>
      </c>
      <c r="AI127" s="99" t="s">
        <v>78</v>
      </c>
      <c r="AJ127" s="71" t="s">
        <v>401</v>
      </c>
      <c r="AK127" s="99" t="s">
        <v>42</v>
      </c>
      <c r="AL127" s="90">
        <v>1</v>
      </c>
      <c r="AM127" s="99" t="str">
        <f t="shared" si="487"/>
        <v>Evaluar bimensualmente un promedio de 30 respuestas a PQRSD y presentar recomendaciones a las dependencias competentes</v>
      </c>
      <c r="AN127" s="51">
        <f t="shared" si="488"/>
        <v>0</v>
      </c>
      <c r="AO127" s="52" t="s">
        <v>48</v>
      </c>
      <c r="AP127" s="83">
        <v>0.25</v>
      </c>
      <c r="AQ127" s="99" t="str">
        <f t="shared" si="489"/>
        <v>Evaluar bimensualmente un promedio de 30 respuestas a PQRSD y presentar recomendaciones a las dependencias competentes</v>
      </c>
      <c r="AR127" s="89">
        <v>0</v>
      </c>
      <c r="AS127" s="104"/>
      <c r="AT127" s="104"/>
      <c r="AU127" s="54">
        <f t="shared" si="490"/>
        <v>0</v>
      </c>
      <c r="AV127" s="54" t="e">
        <f t="shared" si="491"/>
        <v>#DIV/0!</v>
      </c>
      <c r="AW127" s="54">
        <f t="shared" si="492"/>
        <v>0</v>
      </c>
      <c r="AX127" s="54" t="e">
        <f t="shared" si="493"/>
        <v>#DIV/0!</v>
      </c>
      <c r="AY127" s="54"/>
      <c r="AZ127" s="83">
        <v>0.25</v>
      </c>
      <c r="BA127" s="99" t="str">
        <f t="shared" si="494"/>
        <v>Evaluar bimensualmente un promedio de 30 respuestas a PQRSD y presentar recomendaciones a las dependencias competentes</v>
      </c>
      <c r="BB127" s="89">
        <v>0</v>
      </c>
      <c r="BC127" s="56"/>
      <c r="BD127" s="56"/>
      <c r="BE127" s="54">
        <f t="shared" si="495"/>
        <v>0</v>
      </c>
      <c r="BF127" s="54" t="e">
        <f t="shared" si="496"/>
        <v>#DIV/0!</v>
      </c>
      <c r="BG127" s="54">
        <f t="shared" si="497"/>
        <v>0</v>
      </c>
      <c r="BH127" s="54" t="e">
        <f t="shared" si="498"/>
        <v>#DIV/0!</v>
      </c>
      <c r="BI127" s="54"/>
      <c r="BJ127" s="83">
        <v>0.25</v>
      </c>
      <c r="BK127" s="99" t="str">
        <f t="shared" si="499"/>
        <v>Evaluar bimensualmente un promedio de 30 respuestas a PQRSD y presentar recomendaciones a las dependencias competentes</v>
      </c>
      <c r="BL127" s="89">
        <v>0</v>
      </c>
      <c r="BM127" s="104"/>
      <c r="BN127" s="104"/>
      <c r="BO127" s="54">
        <f t="shared" si="500"/>
        <v>0</v>
      </c>
      <c r="BP127" s="54" t="e">
        <f t="shared" si="501"/>
        <v>#DIV/0!</v>
      </c>
      <c r="BQ127" s="54">
        <f t="shared" si="502"/>
        <v>0</v>
      </c>
      <c r="BR127" s="54" t="e">
        <f t="shared" si="503"/>
        <v>#DIV/0!</v>
      </c>
      <c r="BS127" s="54"/>
      <c r="BT127" s="83">
        <v>0.25</v>
      </c>
      <c r="BU127" s="99" t="str">
        <f t="shared" si="504"/>
        <v>Evaluar bimensualmente un promedio de 30 respuestas a PQRSD y presentar recomendaciones a las dependencias competentes</v>
      </c>
      <c r="BV127" s="89">
        <v>0</v>
      </c>
      <c r="BW127" s="104"/>
      <c r="BX127" s="104"/>
      <c r="BY127" s="83">
        <f t="shared" si="505"/>
        <v>0</v>
      </c>
      <c r="BZ127" s="83" t="e">
        <f t="shared" si="506"/>
        <v>#DIV/0!</v>
      </c>
      <c r="CA127" s="83">
        <f t="shared" si="507"/>
        <v>0</v>
      </c>
      <c r="CB127" s="83" t="e">
        <f t="shared" si="508"/>
        <v>#DIV/0!</v>
      </c>
      <c r="CC127" s="83"/>
      <c r="CD127" s="57">
        <f t="shared" si="509"/>
        <v>0</v>
      </c>
      <c r="CE127" s="57" t="str">
        <f t="shared" si="510"/>
        <v>No Prog ni Ejec</v>
      </c>
      <c r="CF127" s="57">
        <f t="shared" si="511"/>
        <v>0</v>
      </c>
      <c r="CG127" s="57" t="str">
        <f t="shared" si="512"/>
        <v>No Prog ni Ejec</v>
      </c>
      <c r="CH127" s="57">
        <f t="shared" si="513"/>
        <v>0</v>
      </c>
      <c r="CI127" s="57" t="str">
        <f t="shared" si="514"/>
        <v>No Prog ni Ejec</v>
      </c>
      <c r="CJ127" s="57">
        <f t="shared" si="515"/>
        <v>0</v>
      </c>
      <c r="CK127" s="57" t="str">
        <f t="shared" si="516"/>
        <v>No Prog ni Ejec</v>
      </c>
      <c r="CL127" s="113">
        <f t="shared" si="287"/>
        <v>0</v>
      </c>
      <c r="CQ127" s="93">
        <v>1</v>
      </c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</row>
    <row r="128" spans="1:106" s="58" customFormat="1" ht="114.75" hidden="1" x14ac:dyDescent="0.2">
      <c r="A128" s="104">
        <v>11700</v>
      </c>
      <c r="B128" s="99" t="s">
        <v>14</v>
      </c>
      <c r="C128" s="99" t="s">
        <v>303</v>
      </c>
      <c r="D128" s="101" t="s">
        <v>1048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57" t="s">
        <v>1174</v>
      </c>
      <c r="R128" s="157" t="s">
        <v>1180</v>
      </c>
      <c r="S128" s="104" t="s">
        <v>211</v>
      </c>
      <c r="T128" s="99" t="s">
        <v>94</v>
      </c>
      <c r="U128" s="99" t="s">
        <v>201</v>
      </c>
      <c r="V128" s="99" t="s">
        <v>201</v>
      </c>
      <c r="W128" s="104" t="s">
        <v>898</v>
      </c>
      <c r="X128" s="99" t="s">
        <v>333</v>
      </c>
      <c r="Y128" s="105" t="s">
        <v>376</v>
      </c>
      <c r="Z128" s="83">
        <v>0.9</v>
      </c>
      <c r="AA128" s="104" t="s">
        <v>886</v>
      </c>
      <c r="AB128" s="99" t="s">
        <v>406</v>
      </c>
      <c r="AC128" s="89">
        <v>0</v>
      </c>
      <c r="AD128" s="90">
        <v>1</v>
      </c>
      <c r="AE128" s="99" t="s">
        <v>17</v>
      </c>
      <c r="AF128" s="99" t="s">
        <v>23</v>
      </c>
      <c r="AG128" s="99" t="s">
        <v>201</v>
      </c>
      <c r="AH128" s="99" t="s">
        <v>639</v>
      </c>
      <c r="AI128" s="99" t="s">
        <v>78</v>
      </c>
      <c r="AJ128" s="71" t="s">
        <v>402</v>
      </c>
      <c r="AK128" s="99" t="s">
        <v>42</v>
      </c>
      <c r="AL128" s="90">
        <v>0.9</v>
      </c>
      <c r="AM128" s="99" t="str">
        <f t="shared" si="487"/>
        <v>Realizar los informes trimestrales de satisfacción a los servicios prestados por la entidad por el canal presencial y presentar las recomendaciones a las áreas de la entidad.</v>
      </c>
      <c r="AN128" s="51">
        <f t="shared" si="488"/>
        <v>0</v>
      </c>
      <c r="AO128" s="52" t="s">
        <v>48</v>
      </c>
      <c r="AP128" s="80">
        <v>0.22500000000000001</v>
      </c>
      <c r="AQ128" s="99" t="str">
        <f t="shared" si="489"/>
        <v>Realizar los informes trimestrales de satisfacción a los servicios prestados por la entidad por el canal presencial y presentar las recomendaciones a las áreas de la entidad.</v>
      </c>
      <c r="AR128" s="89">
        <v>0</v>
      </c>
      <c r="AS128" s="104"/>
      <c r="AT128" s="104">
        <f>90/4</f>
        <v>22.5</v>
      </c>
      <c r="AU128" s="54">
        <f t="shared" si="490"/>
        <v>0</v>
      </c>
      <c r="AV128" s="54" t="e">
        <f t="shared" si="491"/>
        <v>#DIV/0!</v>
      </c>
      <c r="AW128" s="54">
        <f t="shared" si="492"/>
        <v>0</v>
      </c>
      <c r="AX128" s="54" t="e">
        <f t="shared" si="493"/>
        <v>#DIV/0!</v>
      </c>
      <c r="AY128" s="54"/>
      <c r="AZ128" s="80">
        <v>0.22500000000000001</v>
      </c>
      <c r="BA128" s="99" t="str">
        <f t="shared" si="494"/>
        <v>Realizar los informes trimestrales de satisfacción a los servicios prestados por la entidad por el canal presencial y presentar las recomendaciones a las áreas de la entidad.</v>
      </c>
      <c r="BB128" s="89">
        <v>0</v>
      </c>
      <c r="BC128" s="56"/>
      <c r="BD128" s="56"/>
      <c r="BE128" s="54">
        <f t="shared" si="495"/>
        <v>0</v>
      </c>
      <c r="BF128" s="54" t="e">
        <f t="shared" si="496"/>
        <v>#DIV/0!</v>
      </c>
      <c r="BG128" s="54">
        <f t="shared" si="497"/>
        <v>0</v>
      </c>
      <c r="BH128" s="54" t="e">
        <f t="shared" si="498"/>
        <v>#DIV/0!</v>
      </c>
      <c r="BI128" s="54"/>
      <c r="BJ128" s="80">
        <v>0.22500000000000001</v>
      </c>
      <c r="BK128" s="99" t="str">
        <f t="shared" si="499"/>
        <v>Realizar los informes trimestrales de satisfacción a los servicios prestados por la entidad por el canal presencial y presentar las recomendaciones a las áreas de la entidad.</v>
      </c>
      <c r="BL128" s="89">
        <v>0</v>
      </c>
      <c r="BM128" s="104"/>
      <c r="BN128" s="104"/>
      <c r="BO128" s="54">
        <f t="shared" si="500"/>
        <v>0</v>
      </c>
      <c r="BP128" s="54" t="e">
        <f t="shared" si="501"/>
        <v>#DIV/0!</v>
      </c>
      <c r="BQ128" s="54">
        <f t="shared" si="502"/>
        <v>0</v>
      </c>
      <c r="BR128" s="54" t="e">
        <f t="shared" si="503"/>
        <v>#DIV/0!</v>
      </c>
      <c r="BS128" s="54"/>
      <c r="BT128" s="80">
        <v>0.22500000000000001</v>
      </c>
      <c r="BU128" s="99" t="str">
        <f t="shared" si="504"/>
        <v>Realizar los informes trimestrales de satisfacción a los servicios prestados por la entidad por el canal presencial y presentar las recomendaciones a las áreas de la entidad.</v>
      </c>
      <c r="BV128" s="89">
        <v>0</v>
      </c>
      <c r="BW128" s="104"/>
      <c r="BX128" s="104"/>
      <c r="BY128" s="83">
        <f t="shared" si="505"/>
        <v>0</v>
      </c>
      <c r="BZ128" s="83" t="e">
        <f t="shared" si="506"/>
        <v>#DIV/0!</v>
      </c>
      <c r="CA128" s="83">
        <f t="shared" si="507"/>
        <v>0</v>
      </c>
      <c r="CB128" s="83" t="e">
        <f t="shared" si="508"/>
        <v>#DIV/0!</v>
      </c>
      <c r="CC128" s="83"/>
      <c r="CD128" s="57">
        <f t="shared" si="509"/>
        <v>0</v>
      </c>
      <c r="CE128" s="57" t="str">
        <f t="shared" si="510"/>
        <v>No Prog, Ejec=  22,5</v>
      </c>
      <c r="CF128" s="57">
        <f t="shared" si="511"/>
        <v>0</v>
      </c>
      <c r="CG128" s="57" t="str">
        <f t="shared" si="512"/>
        <v>No Prog ni Ejec</v>
      </c>
      <c r="CH128" s="57">
        <f t="shared" si="513"/>
        <v>0</v>
      </c>
      <c r="CI128" s="57" t="str">
        <f t="shared" si="514"/>
        <v>No Prog ni Ejec</v>
      </c>
      <c r="CJ128" s="57">
        <f t="shared" si="515"/>
        <v>0</v>
      </c>
      <c r="CK128" s="57" t="str">
        <f t="shared" si="516"/>
        <v>No Prog ni Ejec</v>
      </c>
      <c r="CL128" s="113">
        <f t="shared" si="287"/>
        <v>0</v>
      </c>
      <c r="CQ128" s="93">
        <v>1</v>
      </c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</row>
    <row r="129" spans="1:106" s="58" customFormat="1" ht="89.25" hidden="1" x14ac:dyDescent="0.2">
      <c r="A129" s="104">
        <v>11700</v>
      </c>
      <c r="B129" s="99" t="s">
        <v>14</v>
      </c>
      <c r="C129" s="99" t="s">
        <v>303</v>
      </c>
      <c r="D129" s="101" t="s">
        <v>1048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68" t="s">
        <v>1174</v>
      </c>
      <c r="R129" s="157" t="s">
        <v>1181</v>
      </c>
      <c r="S129" s="104" t="s">
        <v>211</v>
      </c>
      <c r="T129" s="99" t="s">
        <v>94</v>
      </c>
      <c r="U129" s="99" t="s">
        <v>201</v>
      </c>
      <c r="V129" s="99" t="s">
        <v>201</v>
      </c>
      <c r="W129" s="104" t="s">
        <v>899</v>
      </c>
      <c r="X129" s="99" t="s">
        <v>464</v>
      </c>
      <c r="Y129" s="105" t="s">
        <v>51</v>
      </c>
      <c r="Z129" s="83">
        <v>1</v>
      </c>
      <c r="AA129" s="104" t="s">
        <v>887</v>
      </c>
      <c r="AB129" s="99" t="s">
        <v>334</v>
      </c>
      <c r="AC129" s="89">
        <v>0</v>
      </c>
      <c r="AD129" s="90">
        <v>1</v>
      </c>
      <c r="AE129" s="99" t="s">
        <v>17</v>
      </c>
      <c r="AF129" s="99" t="s">
        <v>23</v>
      </c>
      <c r="AG129" s="99" t="s">
        <v>201</v>
      </c>
      <c r="AH129" s="99" t="s">
        <v>639</v>
      </c>
      <c r="AI129" s="99" t="s">
        <v>78</v>
      </c>
      <c r="AJ129" s="71" t="s">
        <v>465</v>
      </c>
      <c r="AK129" s="99" t="s">
        <v>42</v>
      </c>
      <c r="AL129" s="90">
        <v>1</v>
      </c>
      <c r="AM129" s="99" t="str">
        <f t="shared" si="487"/>
        <v>Implementar las recomendaciones generadas por CIDCCA bajo ajustes razonables al punto de Atención al Ciudadano y Correspondencia</v>
      </c>
      <c r="AN129" s="51">
        <f t="shared" si="488"/>
        <v>0</v>
      </c>
      <c r="AO129" s="52" t="s">
        <v>48</v>
      </c>
      <c r="AP129" s="83">
        <v>0</v>
      </c>
      <c r="AQ129" s="99" t="str">
        <f t="shared" si="489"/>
        <v>Implementar las recomendaciones generadas por CIDCCA bajo ajustes razonables al punto de Atención al Ciudadano y Correspondencia</v>
      </c>
      <c r="AR129" s="89">
        <v>0</v>
      </c>
      <c r="AS129" s="104"/>
      <c r="AT129" s="104"/>
      <c r="AU129" s="54" t="e">
        <f t="shared" si="490"/>
        <v>#DIV/0!</v>
      </c>
      <c r="AV129" s="54" t="e">
        <f t="shared" si="491"/>
        <v>#DIV/0!</v>
      </c>
      <c r="AW129" s="54">
        <f t="shared" si="492"/>
        <v>0</v>
      </c>
      <c r="AX129" s="54" t="e">
        <f t="shared" si="493"/>
        <v>#DIV/0!</v>
      </c>
      <c r="AY129" s="54"/>
      <c r="AZ129" s="83">
        <v>0</v>
      </c>
      <c r="BA129" s="99" t="str">
        <f t="shared" si="494"/>
        <v>Implementar las recomendaciones generadas por CIDCCA bajo ajustes razonables al punto de Atención al Ciudadano y Correspondencia</v>
      </c>
      <c r="BB129" s="89">
        <v>0</v>
      </c>
      <c r="BC129" s="56"/>
      <c r="BD129" s="56"/>
      <c r="BE129" s="54" t="e">
        <f t="shared" si="495"/>
        <v>#DIV/0!</v>
      </c>
      <c r="BF129" s="54" t="e">
        <f t="shared" si="496"/>
        <v>#DIV/0!</v>
      </c>
      <c r="BG129" s="54">
        <f t="shared" si="497"/>
        <v>0</v>
      </c>
      <c r="BH129" s="54" t="e">
        <f t="shared" si="498"/>
        <v>#DIV/0!</v>
      </c>
      <c r="BI129" s="54"/>
      <c r="BJ129" s="83">
        <v>0.5</v>
      </c>
      <c r="BK129" s="99" t="str">
        <f t="shared" si="499"/>
        <v>Implementar las recomendaciones generadas por CIDCCA bajo ajustes razonables al punto de Atención al Ciudadano y Correspondencia</v>
      </c>
      <c r="BL129" s="89">
        <v>0</v>
      </c>
      <c r="BM129" s="104"/>
      <c r="BN129" s="104"/>
      <c r="BO129" s="54">
        <f t="shared" si="500"/>
        <v>0</v>
      </c>
      <c r="BP129" s="54" t="e">
        <f t="shared" si="501"/>
        <v>#DIV/0!</v>
      </c>
      <c r="BQ129" s="54">
        <f t="shared" si="502"/>
        <v>0</v>
      </c>
      <c r="BR129" s="54" t="e">
        <f t="shared" si="503"/>
        <v>#DIV/0!</v>
      </c>
      <c r="BS129" s="54"/>
      <c r="BT129" s="83">
        <v>0.5</v>
      </c>
      <c r="BU129" s="99" t="str">
        <f t="shared" si="504"/>
        <v>Implementar las recomendaciones generadas por CIDCCA bajo ajustes razonables al punto de Atención al Ciudadano y Correspondencia</v>
      </c>
      <c r="BV129" s="89">
        <v>0</v>
      </c>
      <c r="BW129" s="104"/>
      <c r="BX129" s="104"/>
      <c r="BY129" s="83">
        <f t="shared" si="505"/>
        <v>0</v>
      </c>
      <c r="BZ129" s="83" t="e">
        <f t="shared" si="506"/>
        <v>#DIV/0!</v>
      </c>
      <c r="CA129" s="83">
        <f t="shared" si="507"/>
        <v>0</v>
      </c>
      <c r="CB129" s="83" t="e">
        <f t="shared" si="508"/>
        <v>#DIV/0!</v>
      </c>
      <c r="CC129" s="83"/>
      <c r="CD129" s="57" t="str">
        <f t="shared" si="509"/>
        <v>No Prog ni Ejec</v>
      </c>
      <c r="CE129" s="57" t="str">
        <f t="shared" si="510"/>
        <v>No Prog ni Ejec</v>
      </c>
      <c r="CF129" s="57" t="str">
        <f t="shared" si="511"/>
        <v>No Prog ni Ejec</v>
      </c>
      <c r="CG129" s="57" t="str">
        <f t="shared" si="512"/>
        <v>No Prog ni Ejec</v>
      </c>
      <c r="CH129" s="57">
        <f t="shared" si="513"/>
        <v>0</v>
      </c>
      <c r="CI129" s="57" t="str">
        <f t="shared" si="514"/>
        <v>No Prog ni Ejec</v>
      </c>
      <c r="CJ129" s="57">
        <f t="shared" si="515"/>
        <v>0</v>
      </c>
      <c r="CK129" s="57" t="str">
        <f t="shared" si="516"/>
        <v>No Prog ni Ejec</v>
      </c>
      <c r="CL129" s="113">
        <f t="shared" si="287"/>
        <v>0</v>
      </c>
      <c r="CQ129" s="93">
        <v>1</v>
      </c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</row>
    <row r="130" spans="1:106" s="58" customFormat="1" ht="116.25" hidden="1" customHeight="1" x14ac:dyDescent="0.2">
      <c r="A130" s="104">
        <v>11700</v>
      </c>
      <c r="B130" s="99" t="s">
        <v>14</v>
      </c>
      <c r="C130" s="99" t="s">
        <v>303</v>
      </c>
      <c r="D130" s="101" t="s">
        <v>1048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68" t="s">
        <v>1174</v>
      </c>
      <c r="R130" s="168" t="s">
        <v>1181</v>
      </c>
      <c r="S130" s="104" t="s">
        <v>211</v>
      </c>
      <c r="T130" s="99" t="s">
        <v>94</v>
      </c>
      <c r="U130" s="99" t="s">
        <v>201</v>
      </c>
      <c r="V130" s="99" t="s">
        <v>201</v>
      </c>
      <c r="W130" s="104" t="s">
        <v>909</v>
      </c>
      <c r="X130" s="99" t="s">
        <v>462</v>
      </c>
      <c r="Y130" s="105" t="s">
        <v>51</v>
      </c>
      <c r="Z130" s="83">
        <v>1</v>
      </c>
      <c r="AA130" s="104" t="s">
        <v>900</v>
      </c>
      <c r="AB130" s="99" t="s">
        <v>339</v>
      </c>
      <c r="AC130" s="89">
        <v>0</v>
      </c>
      <c r="AD130" s="90">
        <v>1</v>
      </c>
      <c r="AE130" s="99" t="s">
        <v>17</v>
      </c>
      <c r="AF130" s="99" t="s">
        <v>23</v>
      </c>
      <c r="AG130" s="99" t="s">
        <v>201</v>
      </c>
      <c r="AH130" s="99" t="s">
        <v>639</v>
      </c>
      <c r="AI130" s="99" t="s">
        <v>78</v>
      </c>
      <c r="AJ130" s="71" t="s">
        <v>463</v>
      </c>
      <c r="AK130" s="99" t="s">
        <v>42</v>
      </c>
      <c r="AL130" s="90">
        <v>1</v>
      </c>
      <c r="AM130" s="99" t="str">
        <f t="shared" si="487"/>
        <v>Participar en la Ferias del Servicio al Ciudadano del PNSC en las que la entidad decida asistir</v>
      </c>
      <c r="AN130" s="51">
        <f t="shared" si="488"/>
        <v>0</v>
      </c>
      <c r="AO130" s="52" t="s">
        <v>48</v>
      </c>
      <c r="AP130" s="83">
        <v>0</v>
      </c>
      <c r="AQ130" s="99" t="str">
        <f t="shared" si="489"/>
        <v>Participar en la Ferias del Servicio al Ciudadano del PNSC en las que la entidad decida asistir</v>
      </c>
      <c r="AR130" s="89">
        <v>0</v>
      </c>
      <c r="AS130" s="104"/>
      <c r="AT130" s="104"/>
      <c r="AU130" s="54" t="e">
        <f t="shared" si="490"/>
        <v>#DIV/0!</v>
      </c>
      <c r="AV130" s="54" t="e">
        <f t="shared" si="491"/>
        <v>#DIV/0!</v>
      </c>
      <c r="AW130" s="54">
        <f t="shared" si="492"/>
        <v>0</v>
      </c>
      <c r="AX130" s="54" t="e">
        <f t="shared" si="493"/>
        <v>#DIV/0!</v>
      </c>
      <c r="AY130" s="54"/>
      <c r="AZ130" s="83">
        <v>0.33</v>
      </c>
      <c r="BA130" s="99" t="str">
        <f t="shared" si="494"/>
        <v>Participar en la Ferias del Servicio al Ciudadano del PNSC en las que la entidad decida asistir</v>
      </c>
      <c r="BB130" s="89">
        <v>0</v>
      </c>
      <c r="BC130" s="56"/>
      <c r="BD130" s="56"/>
      <c r="BE130" s="54">
        <f t="shared" si="495"/>
        <v>0</v>
      </c>
      <c r="BF130" s="54" t="e">
        <f t="shared" si="496"/>
        <v>#DIV/0!</v>
      </c>
      <c r="BG130" s="54">
        <f t="shared" si="497"/>
        <v>0</v>
      </c>
      <c r="BH130" s="54" t="e">
        <f t="shared" si="498"/>
        <v>#DIV/0!</v>
      </c>
      <c r="BI130" s="54"/>
      <c r="BJ130" s="83">
        <v>0.33</v>
      </c>
      <c r="BK130" s="99" t="str">
        <f t="shared" si="499"/>
        <v>Participar en la Ferias del Servicio al Ciudadano del PNSC en las que la entidad decida asistir</v>
      </c>
      <c r="BL130" s="89">
        <v>0</v>
      </c>
      <c r="BM130" s="104"/>
      <c r="BN130" s="104"/>
      <c r="BO130" s="54">
        <f t="shared" si="500"/>
        <v>0</v>
      </c>
      <c r="BP130" s="54" t="e">
        <f t="shared" si="501"/>
        <v>#DIV/0!</v>
      </c>
      <c r="BQ130" s="54">
        <f t="shared" si="502"/>
        <v>0</v>
      </c>
      <c r="BR130" s="54" t="e">
        <f t="shared" si="503"/>
        <v>#DIV/0!</v>
      </c>
      <c r="BS130" s="54"/>
      <c r="BT130" s="83">
        <v>0.33</v>
      </c>
      <c r="BU130" s="99" t="str">
        <f t="shared" si="504"/>
        <v>Participar en la Ferias del Servicio al Ciudadano del PNSC en las que la entidad decida asistir</v>
      </c>
      <c r="BV130" s="89">
        <v>0</v>
      </c>
      <c r="BW130" s="104"/>
      <c r="BX130" s="104"/>
      <c r="BY130" s="83">
        <f t="shared" si="505"/>
        <v>0</v>
      </c>
      <c r="BZ130" s="83" t="e">
        <f t="shared" si="506"/>
        <v>#DIV/0!</v>
      </c>
      <c r="CA130" s="83">
        <f t="shared" si="507"/>
        <v>0</v>
      </c>
      <c r="CB130" s="83" t="e">
        <f t="shared" si="508"/>
        <v>#DIV/0!</v>
      </c>
      <c r="CC130" s="83"/>
      <c r="CD130" s="57" t="str">
        <f t="shared" si="509"/>
        <v>No Prog ni Ejec</v>
      </c>
      <c r="CE130" s="57" t="str">
        <f t="shared" si="510"/>
        <v>No Prog ni Ejec</v>
      </c>
      <c r="CF130" s="57">
        <f t="shared" si="511"/>
        <v>0</v>
      </c>
      <c r="CG130" s="57" t="str">
        <f t="shared" si="512"/>
        <v>No Prog ni Ejec</v>
      </c>
      <c r="CH130" s="57">
        <f t="shared" si="513"/>
        <v>0</v>
      </c>
      <c r="CI130" s="57" t="str">
        <f t="shared" si="514"/>
        <v>No Prog ni Ejec</v>
      </c>
      <c r="CJ130" s="57">
        <f t="shared" si="515"/>
        <v>0</v>
      </c>
      <c r="CK130" s="57" t="str">
        <f t="shared" si="516"/>
        <v>No Prog ni Ejec</v>
      </c>
      <c r="CL130" s="113">
        <f t="shared" si="287"/>
        <v>0</v>
      </c>
      <c r="CQ130" s="93">
        <v>1</v>
      </c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</row>
    <row r="131" spans="1:106" s="58" customFormat="1" ht="154.5" hidden="1" customHeight="1" x14ac:dyDescent="0.2">
      <c r="A131" s="104">
        <v>11700</v>
      </c>
      <c r="B131" s="99" t="s">
        <v>14</v>
      </c>
      <c r="C131" s="99" t="s">
        <v>303</v>
      </c>
      <c r="D131" s="101" t="s">
        <v>1048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68" t="s">
        <v>1174</v>
      </c>
      <c r="R131" s="157" t="s">
        <v>1179</v>
      </c>
      <c r="S131" s="104" t="s">
        <v>211</v>
      </c>
      <c r="T131" s="99" t="s">
        <v>94</v>
      </c>
      <c r="U131" s="99" t="s">
        <v>201</v>
      </c>
      <c r="V131" s="99" t="s">
        <v>201</v>
      </c>
      <c r="W131" s="104" t="s">
        <v>910</v>
      </c>
      <c r="X131" s="99" t="s">
        <v>335</v>
      </c>
      <c r="Y131" s="105" t="s">
        <v>376</v>
      </c>
      <c r="Z131" s="104">
        <v>2</v>
      </c>
      <c r="AA131" s="104" t="s">
        <v>901</v>
      </c>
      <c r="AB131" s="99" t="s">
        <v>340</v>
      </c>
      <c r="AC131" s="89">
        <v>0</v>
      </c>
      <c r="AD131" s="90">
        <v>1</v>
      </c>
      <c r="AE131" s="99" t="s">
        <v>17</v>
      </c>
      <c r="AF131" s="99" t="s">
        <v>23</v>
      </c>
      <c r="AG131" s="99" t="s">
        <v>201</v>
      </c>
      <c r="AH131" s="99" t="s">
        <v>639</v>
      </c>
      <c r="AI131" s="99" t="s">
        <v>78</v>
      </c>
      <c r="AJ131" s="71" t="s">
        <v>342</v>
      </c>
      <c r="AK131" s="99" t="s">
        <v>42</v>
      </c>
      <c r="AL131" s="104">
        <v>2</v>
      </c>
      <c r="AM131" s="99" t="str">
        <f t="shared" si="487"/>
        <v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v>
      </c>
      <c r="AN131" s="51">
        <f t="shared" si="488"/>
        <v>0</v>
      </c>
      <c r="AO131" s="52" t="s">
        <v>48</v>
      </c>
      <c r="AP131" s="104">
        <v>1</v>
      </c>
      <c r="AQ131" s="99" t="str">
        <f t="shared" si="489"/>
        <v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v>
      </c>
      <c r="AR131" s="89">
        <v>0</v>
      </c>
      <c r="AS131" s="104"/>
      <c r="AT131" s="104"/>
      <c r="AU131" s="54">
        <f t="shared" si="490"/>
        <v>0</v>
      </c>
      <c r="AV131" s="54" t="e">
        <f t="shared" si="491"/>
        <v>#DIV/0!</v>
      </c>
      <c r="AW131" s="54">
        <f t="shared" si="492"/>
        <v>0</v>
      </c>
      <c r="AX131" s="54" t="e">
        <f t="shared" si="493"/>
        <v>#DIV/0!</v>
      </c>
      <c r="AY131" s="54"/>
      <c r="AZ131" s="104">
        <v>0</v>
      </c>
      <c r="BA131" s="99" t="str">
        <f t="shared" si="494"/>
        <v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v>
      </c>
      <c r="BB131" s="89">
        <v>0</v>
      </c>
      <c r="BC131" s="56"/>
      <c r="BD131" s="56"/>
      <c r="BE131" s="54" t="e">
        <f t="shared" si="495"/>
        <v>#DIV/0!</v>
      </c>
      <c r="BF131" s="54" t="e">
        <f t="shared" si="496"/>
        <v>#DIV/0!</v>
      </c>
      <c r="BG131" s="54">
        <f t="shared" si="497"/>
        <v>0</v>
      </c>
      <c r="BH131" s="54" t="e">
        <f t="shared" si="498"/>
        <v>#DIV/0!</v>
      </c>
      <c r="BI131" s="54"/>
      <c r="BJ131" s="104">
        <v>1</v>
      </c>
      <c r="BK131" s="99" t="str">
        <f t="shared" si="499"/>
        <v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v>
      </c>
      <c r="BL131" s="89">
        <v>0</v>
      </c>
      <c r="BM131" s="104"/>
      <c r="BN131" s="104"/>
      <c r="BO131" s="54">
        <f t="shared" si="500"/>
        <v>0</v>
      </c>
      <c r="BP131" s="54" t="e">
        <f t="shared" si="501"/>
        <v>#DIV/0!</v>
      </c>
      <c r="BQ131" s="54">
        <f t="shared" si="502"/>
        <v>0</v>
      </c>
      <c r="BR131" s="54" t="e">
        <f t="shared" si="503"/>
        <v>#DIV/0!</v>
      </c>
      <c r="BS131" s="54"/>
      <c r="BT131" s="104">
        <v>0</v>
      </c>
      <c r="BU131" s="99" t="str">
        <f t="shared" si="504"/>
        <v>Elaborar un reporte semestral de seguimiento al acceso de la información pública (informe PQRS) en el que se especifique: (i) Número de solicitudes recibidas. (ii) Número de solicitudes que fueron trasladadas a otra entidad. (iii) Tiempo de respuesta a cada solicitud. (iv) Número de solicitudes en las que se negó el acceso a la información pública.</v>
      </c>
      <c r="BV131" s="89">
        <v>0</v>
      </c>
      <c r="BW131" s="104"/>
      <c r="BX131" s="104"/>
      <c r="BY131" s="83" t="e">
        <f t="shared" si="505"/>
        <v>#DIV/0!</v>
      </c>
      <c r="BZ131" s="83" t="e">
        <f t="shared" si="506"/>
        <v>#DIV/0!</v>
      </c>
      <c r="CA131" s="83">
        <f t="shared" si="507"/>
        <v>0</v>
      </c>
      <c r="CB131" s="83" t="e">
        <f t="shared" si="508"/>
        <v>#DIV/0!</v>
      </c>
      <c r="CC131" s="83"/>
      <c r="CD131" s="57">
        <f t="shared" si="509"/>
        <v>0</v>
      </c>
      <c r="CE131" s="57" t="str">
        <f t="shared" si="510"/>
        <v>No Prog ni Ejec</v>
      </c>
      <c r="CF131" s="57" t="str">
        <f t="shared" si="511"/>
        <v>No Prog ni Ejec</v>
      </c>
      <c r="CG131" s="57" t="str">
        <f t="shared" si="512"/>
        <v>No Prog ni Ejec</v>
      </c>
      <c r="CH131" s="57">
        <f t="shared" si="513"/>
        <v>0</v>
      </c>
      <c r="CI131" s="57" t="str">
        <f t="shared" si="514"/>
        <v>No Prog ni Ejec</v>
      </c>
      <c r="CJ131" s="57" t="str">
        <f t="shared" si="515"/>
        <v>No Prog ni Ejec</v>
      </c>
      <c r="CK131" s="57" t="str">
        <f t="shared" si="516"/>
        <v>No Prog ni Ejec</v>
      </c>
      <c r="CL131" s="113">
        <f t="shared" si="287"/>
        <v>0</v>
      </c>
      <c r="CQ131" s="93">
        <v>1</v>
      </c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</row>
    <row r="132" spans="1:106" s="58" customFormat="1" ht="111.75" hidden="1" customHeight="1" x14ac:dyDescent="0.2">
      <c r="A132" s="104">
        <v>11700</v>
      </c>
      <c r="B132" s="99" t="s">
        <v>14</v>
      </c>
      <c r="C132" s="99" t="s">
        <v>303</v>
      </c>
      <c r="D132" s="101" t="s">
        <v>1048</v>
      </c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68" t="s">
        <v>1174</v>
      </c>
      <c r="R132" s="168" t="s">
        <v>1179</v>
      </c>
      <c r="S132" s="104" t="s">
        <v>211</v>
      </c>
      <c r="T132" s="99" t="s">
        <v>94</v>
      </c>
      <c r="U132" s="99" t="s">
        <v>201</v>
      </c>
      <c r="V132" s="99" t="s">
        <v>201</v>
      </c>
      <c r="W132" s="104" t="s">
        <v>911</v>
      </c>
      <c r="X132" s="99" t="s">
        <v>336</v>
      </c>
      <c r="Y132" s="105" t="s">
        <v>376</v>
      </c>
      <c r="Z132" s="104">
        <v>4</v>
      </c>
      <c r="AA132" s="104" t="s">
        <v>902</v>
      </c>
      <c r="AB132" s="99" t="s">
        <v>341</v>
      </c>
      <c r="AC132" s="89">
        <v>0</v>
      </c>
      <c r="AD132" s="90">
        <v>1</v>
      </c>
      <c r="AE132" s="99" t="s">
        <v>17</v>
      </c>
      <c r="AF132" s="99" t="s">
        <v>23</v>
      </c>
      <c r="AG132" s="99" t="s">
        <v>201</v>
      </c>
      <c r="AH132" s="99" t="s">
        <v>639</v>
      </c>
      <c r="AI132" s="99" t="s">
        <v>78</v>
      </c>
      <c r="AJ132" s="71" t="s">
        <v>403</v>
      </c>
      <c r="AK132" s="99" t="s">
        <v>42</v>
      </c>
      <c r="AL132" s="104">
        <v>4</v>
      </c>
      <c r="AM132" s="99" t="str">
        <f t="shared" si="487"/>
        <v>Informes trimestrales de PQRS presentado a la OCI de la Entidad</v>
      </c>
      <c r="AN132" s="51">
        <f t="shared" si="488"/>
        <v>0</v>
      </c>
      <c r="AO132" s="52" t="s">
        <v>48</v>
      </c>
      <c r="AP132" s="104">
        <v>1</v>
      </c>
      <c r="AQ132" s="99" t="str">
        <f t="shared" si="489"/>
        <v>Informes trimestrales de PQRS presentado a la OCI de la Entidad</v>
      </c>
      <c r="AR132" s="89">
        <v>0</v>
      </c>
      <c r="AS132" s="104"/>
      <c r="AT132" s="104"/>
      <c r="AU132" s="54">
        <f t="shared" si="490"/>
        <v>0</v>
      </c>
      <c r="AV132" s="54" t="e">
        <f t="shared" si="491"/>
        <v>#DIV/0!</v>
      </c>
      <c r="AW132" s="54">
        <f t="shared" si="492"/>
        <v>0</v>
      </c>
      <c r="AX132" s="54" t="e">
        <f t="shared" si="493"/>
        <v>#DIV/0!</v>
      </c>
      <c r="AY132" s="54"/>
      <c r="AZ132" s="104">
        <v>1</v>
      </c>
      <c r="BA132" s="99" t="str">
        <f t="shared" si="494"/>
        <v>Informes trimestrales de PQRS presentado a la OCI de la Entidad</v>
      </c>
      <c r="BB132" s="89">
        <v>0</v>
      </c>
      <c r="BC132" s="56"/>
      <c r="BD132" s="56"/>
      <c r="BE132" s="54">
        <f t="shared" si="495"/>
        <v>0</v>
      </c>
      <c r="BF132" s="54" t="e">
        <f t="shared" si="496"/>
        <v>#DIV/0!</v>
      </c>
      <c r="BG132" s="54">
        <f t="shared" si="497"/>
        <v>0</v>
      </c>
      <c r="BH132" s="54" t="e">
        <f t="shared" si="498"/>
        <v>#DIV/0!</v>
      </c>
      <c r="BI132" s="54"/>
      <c r="BJ132" s="104">
        <v>1</v>
      </c>
      <c r="BK132" s="99" t="str">
        <f t="shared" si="499"/>
        <v>Informes trimestrales de PQRS presentado a la OCI de la Entidad</v>
      </c>
      <c r="BL132" s="89">
        <v>0</v>
      </c>
      <c r="BM132" s="104"/>
      <c r="BN132" s="104"/>
      <c r="BO132" s="54">
        <f t="shared" si="500"/>
        <v>0</v>
      </c>
      <c r="BP132" s="54" t="e">
        <f t="shared" si="501"/>
        <v>#DIV/0!</v>
      </c>
      <c r="BQ132" s="54">
        <f t="shared" si="502"/>
        <v>0</v>
      </c>
      <c r="BR132" s="54" t="e">
        <f t="shared" si="503"/>
        <v>#DIV/0!</v>
      </c>
      <c r="BS132" s="54"/>
      <c r="BT132" s="104">
        <v>1</v>
      </c>
      <c r="BU132" s="99" t="str">
        <f t="shared" si="504"/>
        <v>Informes trimestrales de PQRS presentado a la OCI de la Entidad</v>
      </c>
      <c r="BV132" s="89">
        <v>0</v>
      </c>
      <c r="BW132" s="104"/>
      <c r="BX132" s="104"/>
      <c r="BY132" s="83">
        <f t="shared" si="505"/>
        <v>0</v>
      </c>
      <c r="BZ132" s="83" t="e">
        <f t="shared" si="506"/>
        <v>#DIV/0!</v>
      </c>
      <c r="CA132" s="83">
        <f t="shared" si="507"/>
        <v>0</v>
      </c>
      <c r="CB132" s="83" t="e">
        <f t="shared" si="508"/>
        <v>#DIV/0!</v>
      </c>
      <c r="CC132" s="83"/>
      <c r="CD132" s="57">
        <f t="shared" si="509"/>
        <v>0</v>
      </c>
      <c r="CE132" s="57" t="str">
        <f t="shared" si="510"/>
        <v>No Prog ni Ejec</v>
      </c>
      <c r="CF132" s="57">
        <f t="shared" si="511"/>
        <v>0</v>
      </c>
      <c r="CG132" s="57" t="str">
        <f t="shared" si="512"/>
        <v>No Prog ni Ejec</v>
      </c>
      <c r="CH132" s="57">
        <f t="shared" si="513"/>
        <v>0</v>
      </c>
      <c r="CI132" s="57" t="str">
        <f t="shared" si="514"/>
        <v>No Prog ni Ejec</v>
      </c>
      <c r="CJ132" s="57">
        <f t="shared" si="515"/>
        <v>0</v>
      </c>
      <c r="CK132" s="57" t="str">
        <f t="shared" si="516"/>
        <v>No Prog ni Ejec</v>
      </c>
      <c r="CL132" s="113">
        <f t="shared" si="287"/>
        <v>0</v>
      </c>
      <c r="CQ132" s="93">
        <v>1</v>
      </c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</row>
    <row r="133" spans="1:106" s="58" customFormat="1" ht="112.5" hidden="1" customHeight="1" x14ac:dyDescent="0.2">
      <c r="A133" s="104">
        <v>11700</v>
      </c>
      <c r="B133" s="99" t="s">
        <v>14</v>
      </c>
      <c r="C133" s="99" t="s">
        <v>303</v>
      </c>
      <c r="D133" s="101" t="s">
        <v>1048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68" t="s">
        <v>1175</v>
      </c>
      <c r="R133" s="157" t="s">
        <v>1182</v>
      </c>
      <c r="S133" s="104" t="s">
        <v>211</v>
      </c>
      <c r="T133" s="99" t="s">
        <v>94</v>
      </c>
      <c r="U133" s="99" t="s">
        <v>201</v>
      </c>
      <c r="V133" s="99" t="s">
        <v>201</v>
      </c>
      <c r="W133" s="104" t="s">
        <v>912</v>
      </c>
      <c r="X133" s="99" t="s">
        <v>950</v>
      </c>
      <c r="Y133" s="105" t="s">
        <v>51</v>
      </c>
      <c r="Z133" s="83">
        <v>1</v>
      </c>
      <c r="AA133" s="104" t="s">
        <v>903</v>
      </c>
      <c r="AB133" s="99" t="s">
        <v>951</v>
      </c>
      <c r="AC133" s="85">
        <v>0</v>
      </c>
      <c r="AD133" s="90">
        <v>1</v>
      </c>
      <c r="AE133" s="99" t="s">
        <v>18</v>
      </c>
      <c r="AF133" s="99" t="s">
        <v>24</v>
      </c>
      <c r="AG133" s="99" t="s">
        <v>201</v>
      </c>
      <c r="AH133" s="99" t="s">
        <v>639</v>
      </c>
      <c r="AI133" s="99" t="s">
        <v>76</v>
      </c>
      <c r="AJ133" s="99" t="s">
        <v>952</v>
      </c>
      <c r="AK133" s="99" t="s">
        <v>40</v>
      </c>
      <c r="AL133" s="76">
        <v>1</v>
      </c>
      <c r="AM133" s="99" t="str">
        <f t="shared" ref="AM133" si="517">+AB133</f>
        <v xml:space="preserve">Convocar a las veedurías ciudadanas para que participen el proceso de licitación pública </v>
      </c>
      <c r="AN133" s="51">
        <f t="shared" ref="AN133:AN134" si="518">+AC133</f>
        <v>0</v>
      </c>
      <c r="AO133" s="52" t="s">
        <v>48</v>
      </c>
      <c r="AP133" s="90">
        <v>0</v>
      </c>
      <c r="AQ133" s="99" t="str">
        <f t="shared" ref="AQ133:AQ134" si="519">+AM133</f>
        <v xml:space="preserve">Convocar a las veedurías ciudadanas para que participen el proceso de licitación pública </v>
      </c>
      <c r="AR133" s="89">
        <v>0</v>
      </c>
      <c r="AS133" s="104"/>
      <c r="AT133" s="104"/>
      <c r="AU133" s="54" t="e">
        <f t="shared" ref="AU133:AU134" si="520">+(AS133/AP133)</f>
        <v>#DIV/0!</v>
      </c>
      <c r="AV133" s="54" t="e">
        <f t="shared" ref="AV133:AV134" si="521">+(AT133/AR133)</f>
        <v>#DIV/0!</v>
      </c>
      <c r="AW133" s="54">
        <f t="shared" ref="AW133:AW134" si="522">+(AS133/AL133)</f>
        <v>0</v>
      </c>
      <c r="AX133" s="54" t="e">
        <f t="shared" ref="AX133:AX134" si="523">+(AT133/AN133)</f>
        <v>#DIV/0!</v>
      </c>
      <c r="AY133" s="54"/>
      <c r="AZ133" s="90">
        <v>0</v>
      </c>
      <c r="BA133" s="99" t="str">
        <f t="shared" ref="BA133:BA134" si="524">+AM133</f>
        <v xml:space="preserve">Convocar a las veedurías ciudadanas para que participen el proceso de licitación pública </v>
      </c>
      <c r="BB133" s="89">
        <v>0</v>
      </c>
      <c r="BC133" s="56"/>
      <c r="BD133" s="56"/>
      <c r="BE133" s="54" t="e">
        <f t="shared" ref="BE133:BE134" si="525">+(BC133/AZ133)</f>
        <v>#DIV/0!</v>
      </c>
      <c r="BF133" s="54" t="e">
        <f t="shared" ref="BF133:BF134" si="526">+(BD133/BB133)</f>
        <v>#DIV/0!</v>
      </c>
      <c r="BG133" s="54">
        <f t="shared" ref="BG133:BG134" si="527">+(BC133+AS133)/AL133</f>
        <v>0</v>
      </c>
      <c r="BH133" s="54" t="e">
        <f t="shared" ref="BH133:BH134" si="528">+(BD133+AT133)/AN133</f>
        <v>#DIV/0!</v>
      </c>
      <c r="BI133" s="54"/>
      <c r="BJ133" s="90">
        <v>0</v>
      </c>
      <c r="BK133" s="99" t="str">
        <f t="shared" ref="BK133:BK134" si="529">+AM133</f>
        <v xml:space="preserve">Convocar a las veedurías ciudadanas para que participen el proceso de licitación pública </v>
      </c>
      <c r="BL133" s="89">
        <v>0</v>
      </c>
      <c r="BM133" s="104"/>
      <c r="BN133" s="104"/>
      <c r="BO133" s="54" t="e">
        <f t="shared" ref="BO133:BO134" si="530">+(BM133/BJ133)</f>
        <v>#DIV/0!</v>
      </c>
      <c r="BP133" s="54" t="e">
        <f t="shared" ref="BP133:BP134" si="531">+(BN133/BL133)</f>
        <v>#DIV/0!</v>
      </c>
      <c r="BQ133" s="54">
        <f t="shared" ref="BQ133:BQ134" si="532">+(BC133+AS133+BM133)/AL133</f>
        <v>0</v>
      </c>
      <c r="BR133" s="54" t="e">
        <f t="shared" ref="BR133:BR134" si="533">+(BD133+AT133+BN133)/AN133</f>
        <v>#DIV/0!</v>
      </c>
      <c r="BS133" s="54"/>
      <c r="BT133" s="90">
        <v>1</v>
      </c>
      <c r="BU133" s="99" t="str">
        <f t="shared" ref="BU133:BU134" si="534">+AM133</f>
        <v xml:space="preserve">Convocar a las veedurías ciudadanas para que participen el proceso de licitación pública </v>
      </c>
      <c r="BV133" s="89">
        <v>0</v>
      </c>
      <c r="BW133" s="104"/>
      <c r="BX133" s="104"/>
      <c r="BY133" s="83">
        <f t="shared" ref="BY133:BY134" si="535">+(BW133/BT133)</f>
        <v>0</v>
      </c>
      <c r="BZ133" s="83" t="e">
        <f t="shared" ref="BZ133:BZ134" si="536">+(BX133/BV133)</f>
        <v>#DIV/0!</v>
      </c>
      <c r="CA133" s="83">
        <f t="shared" ref="CA133:CA134" si="537">+(BC133+AS133+BM133+BW133)/AL133</f>
        <v>0</v>
      </c>
      <c r="CB133" s="83" t="e">
        <f t="shared" ref="CB133:CB134" si="538">+(BD133+AT133+BN133+BX133)/AN133</f>
        <v>#DIV/0!</v>
      </c>
      <c r="CC133" s="83"/>
      <c r="CD133" s="57" t="str">
        <f t="shared" ref="CD133:CD134" si="539">IF(AND(AP133=0,AS133=0),"No Prog ni Ejec",IF(AP133=0,CONCATENATE("No Prog, Ejec=  ",AS133),AS133/AP133))</f>
        <v>No Prog ni Ejec</v>
      </c>
      <c r="CE133" s="57" t="str">
        <f t="shared" ref="CE133:CE134" si="540">IF(AND(AR133=0,AT133=0),"No Prog ni Ejec",IF(AR133=0,CONCATENATE("No Prog, Ejec=  ",AT133),AT133/AR133))</f>
        <v>No Prog ni Ejec</v>
      </c>
      <c r="CF133" s="57" t="str">
        <f t="shared" ref="CF133:CF134" si="541">IF(AND(AZ133=0,BC133=0),"No Prog ni Ejec",IF(AZ133=0,CONCATENATE("No Prog, Ejec=  ",BC133),BC133/AZ133))</f>
        <v>No Prog ni Ejec</v>
      </c>
      <c r="CG133" s="57" t="str">
        <f t="shared" ref="CG133:CG134" si="542">IF(AND(BB133=0,BD133=0),"No Prog ni Ejec",IF(BB133=0,CONCATENATE("No Prog, Ejec=  ",BD133),BD133/BB133))</f>
        <v>No Prog ni Ejec</v>
      </c>
      <c r="CH133" s="57" t="str">
        <f t="shared" ref="CH133:CH134" si="543">IF(AND(BJ133=0,BM133=0),"No Prog ni Ejec",IF(BJ133=0,CONCATENATE("No Prog, Ejec=  ",BM133),BM133/BJ133))</f>
        <v>No Prog ni Ejec</v>
      </c>
      <c r="CI133" s="57" t="str">
        <f t="shared" ref="CI133:CI134" si="544">IF(AND(BL133=0,BN133=0),"No Prog ni Ejec",IF(BL133=0,CONCATENATE("No Prog, Ejec=  ",BN133),BN133/BL133))</f>
        <v>No Prog ni Ejec</v>
      </c>
      <c r="CJ133" s="57">
        <f t="shared" ref="CJ133:CJ134" si="545">IF(AND(BT133=0,BW133=0),"No Prog ni Ejec",IF(BT133=0,CONCATENATE("No Prog, Ejec=  ",BW133),BW133/BT133))</f>
        <v>0</v>
      </c>
      <c r="CK133" s="57" t="str">
        <f t="shared" ref="CK133:CK134" si="546">IF(AND(BV133=0,BX133=0),"No Prog ni Ejec",IF(BV133=0,CONCATENATE("No Prog, Ejec=  ",BX133),BX133/BV133))</f>
        <v>No Prog ni Ejec</v>
      </c>
      <c r="CL133" s="113">
        <f t="shared" si="287"/>
        <v>0</v>
      </c>
      <c r="CQ133" s="93">
        <v>1</v>
      </c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</row>
    <row r="134" spans="1:106" s="58" customFormat="1" ht="112.5" hidden="1" customHeight="1" x14ac:dyDescent="0.2">
      <c r="A134" s="104">
        <v>11700</v>
      </c>
      <c r="B134" s="99" t="s">
        <v>14</v>
      </c>
      <c r="C134" s="99" t="s">
        <v>303</v>
      </c>
      <c r="D134" s="101" t="s">
        <v>1048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57" t="s">
        <v>1171</v>
      </c>
      <c r="R134" s="168" t="s">
        <v>1178</v>
      </c>
      <c r="S134" s="104" t="s">
        <v>211</v>
      </c>
      <c r="T134" s="99" t="s">
        <v>94</v>
      </c>
      <c r="U134" s="99" t="s">
        <v>201</v>
      </c>
      <c r="V134" s="99" t="s">
        <v>201</v>
      </c>
      <c r="W134" s="104" t="s">
        <v>913</v>
      </c>
      <c r="X134" s="99" t="s">
        <v>1086</v>
      </c>
      <c r="Y134" s="105" t="s">
        <v>359</v>
      </c>
      <c r="Z134" s="49">
        <v>3</v>
      </c>
      <c r="AA134" s="104" t="s">
        <v>904</v>
      </c>
      <c r="AB134" s="99" t="s">
        <v>1085</v>
      </c>
      <c r="AC134" s="89">
        <v>0</v>
      </c>
      <c r="AD134" s="90">
        <v>1</v>
      </c>
      <c r="AE134" s="99" t="s">
        <v>17</v>
      </c>
      <c r="AF134" s="99" t="s">
        <v>262</v>
      </c>
      <c r="AG134" s="99" t="s">
        <v>201</v>
      </c>
      <c r="AH134" s="99" t="s">
        <v>639</v>
      </c>
      <c r="AI134" s="99" t="s">
        <v>1076</v>
      </c>
      <c r="AJ134" s="99" t="s">
        <v>1087</v>
      </c>
      <c r="AK134" s="99" t="s">
        <v>201</v>
      </c>
      <c r="AL134" s="50">
        <v>3</v>
      </c>
      <c r="AM134" s="99" t="str">
        <f>+AB134</f>
        <v>Realizar reuniones de autocontrol y seguimiento a los procesos que evidencien el monitoreo a los riesgos, indicadores, planes de mejoramiento, manuales y documentos asociados</v>
      </c>
      <c r="AN134" s="51">
        <f t="shared" si="518"/>
        <v>0</v>
      </c>
      <c r="AO134" s="52" t="s">
        <v>48</v>
      </c>
      <c r="AP134" s="50">
        <v>0</v>
      </c>
      <c r="AQ134" s="99" t="str">
        <f t="shared" si="519"/>
        <v>Realizar reuniones de autocontrol y seguimiento a los procesos que evidencien el monitoreo a los riesgos, indicadores, planes de mejoramiento, manuales y documentos asociados</v>
      </c>
      <c r="AR134" s="89">
        <f>+AN134/4</f>
        <v>0</v>
      </c>
      <c r="AS134" s="104"/>
      <c r="AT134" s="104"/>
      <c r="AU134" s="54" t="e">
        <f t="shared" si="520"/>
        <v>#DIV/0!</v>
      </c>
      <c r="AV134" s="54" t="e">
        <f t="shared" si="521"/>
        <v>#DIV/0!</v>
      </c>
      <c r="AW134" s="54">
        <f t="shared" si="522"/>
        <v>0</v>
      </c>
      <c r="AX134" s="54" t="e">
        <f t="shared" si="523"/>
        <v>#DIV/0!</v>
      </c>
      <c r="AY134" s="54"/>
      <c r="AZ134" s="50">
        <v>1</v>
      </c>
      <c r="BA134" s="99" t="str">
        <f t="shared" si="524"/>
        <v>Realizar reuniones de autocontrol y seguimiento a los procesos que evidencien el monitoreo a los riesgos, indicadores, planes de mejoramiento, manuales y documentos asociados</v>
      </c>
      <c r="BB134" s="89">
        <f>+AN134/4</f>
        <v>0</v>
      </c>
      <c r="BC134" s="56"/>
      <c r="BD134" s="56"/>
      <c r="BE134" s="54">
        <f t="shared" si="525"/>
        <v>0</v>
      </c>
      <c r="BF134" s="54" t="e">
        <f t="shared" si="526"/>
        <v>#DIV/0!</v>
      </c>
      <c r="BG134" s="54">
        <f t="shared" si="527"/>
        <v>0</v>
      </c>
      <c r="BH134" s="54" t="e">
        <f t="shared" si="528"/>
        <v>#DIV/0!</v>
      </c>
      <c r="BI134" s="54"/>
      <c r="BJ134" s="50">
        <v>1</v>
      </c>
      <c r="BK134" s="99" t="str">
        <f t="shared" si="529"/>
        <v>Realizar reuniones de autocontrol y seguimiento a los procesos que evidencien el monitoreo a los riesgos, indicadores, planes de mejoramiento, manuales y documentos asociados</v>
      </c>
      <c r="BL134" s="89">
        <f>+AN134/4</f>
        <v>0</v>
      </c>
      <c r="BM134" s="104"/>
      <c r="BN134" s="104"/>
      <c r="BO134" s="54">
        <f t="shared" si="530"/>
        <v>0</v>
      </c>
      <c r="BP134" s="54" t="e">
        <f t="shared" si="531"/>
        <v>#DIV/0!</v>
      </c>
      <c r="BQ134" s="54">
        <f t="shared" si="532"/>
        <v>0</v>
      </c>
      <c r="BR134" s="54" t="e">
        <f t="shared" si="533"/>
        <v>#DIV/0!</v>
      </c>
      <c r="BS134" s="54"/>
      <c r="BT134" s="50">
        <v>1</v>
      </c>
      <c r="BU134" s="99" t="str">
        <f t="shared" si="534"/>
        <v>Realizar reuniones de autocontrol y seguimiento a los procesos que evidencien el monitoreo a los riesgos, indicadores, planes de mejoramiento, manuales y documentos asociados</v>
      </c>
      <c r="BV134" s="89">
        <f>+AN134/4</f>
        <v>0</v>
      </c>
      <c r="BW134" s="104"/>
      <c r="BX134" s="104"/>
      <c r="BY134" s="83">
        <f t="shared" si="535"/>
        <v>0</v>
      </c>
      <c r="BZ134" s="83" t="e">
        <f t="shared" si="536"/>
        <v>#DIV/0!</v>
      </c>
      <c r="CA134" s="83">
        <f t="shared" si="537"/>
        <v>0</v>
      </c>
      <c r="CB134" s="83" t="e">
        <f t="shared" si="538"/>
        <v>#DIV/0!</v>
      </c>
      <c r="CC134" s="83"/>
      <c r="CD134" s="57" t="str">
        <f t="shared" si="539"/>
        <v>No Prog ni Ejec</v>
      </c>
      <c r="CE134" s="57" t="str">
        <f t="shared" si="540"/>
        <v>No Prog ni Ejec</v>
      </c>
      <c r="CF134" s="57">
        <f t="shared" si="541"/>
        <v>0</v>
      </c>
      <c r="CG134" s="57" t="str">
        <f t="shared" si="542"/>
        <v>No Prog ni Ejec</v>
      </c>
      <c r="CH134" s="57">
        <f t="shared" si="543"/>
        <v>0</v>
      </c>
      <c r="CI134" s="57" t="str">
        <f t="shared" si="544"/>
        <v>No Prog ni Ejec</v>
      </c>
      <c r="CJ134" s="57">
        <f t="shared" si="545"/>
        <v>0</v>
      </c>
      <c r="CK134" s="57" t="str">
        <f t="shared" si="546"/>
        <v>No Prog ni Ejec</v>
      </c>
      <c r="CL134" s="113">
        <f t="shared" si="287"/>
        <v>0</v>
      </c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</row>
    <row r="135" spans="1:106" s="58" customFormat="1" ht="89.25" x14ac:dyDescent="0.2">
      <c r="A135" s="104">
        <v>11600</v>
      </c>
      <c r="B135" s="99" t="s">
        <v>4</v>
      </c>
      <c r="C135" s="99" t="s">
        <v>297</v>
      </c>
      <c r="D135" s="101"/>
      <c r="E135" s="101" t="s">
        <v>1048</v>
      </c>
      <c r="F135" s="101" t="s">
        <v>1048</v>
      </c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69" t="s">
        <v>201</v>
      </c>
      <c r="R135" s="169" t="s">
        <v>201</v>
      </c>
      <c r="S135" s="104" t="s">
        <v>100</v>
      </c>
      <c r="T135" s="99" t="s">
        <v>94</v>
      </c>
      <c r="U135" s="99" t="s">
        <v>201</v>
      </c>
      <c r="V135" s="99" t="s">
        <v>201</v>
      </c>
      <c r="W135" s="104" t="s">
        <v>105</v>
      </c>
      <c r="X135" s="99" t="s">
        <v>355</v>
      </c>
      <c r="Y135" s="105" t="s">
        <v>51</v>
      </c>
      <c r="Z135" s="149">
        <v>1</v>
      </c>
      <c r="AA135" s="104" t="s">
        <v>102</v>
      </c>
      <c r="AB135" s="99" t="s">
        <v>318</v>
      </c>
      <c r="AC135" s="85">
        <f>178704377.103774+48960000</f>
        <v>227664377.10377401</v>
      </c>
      <c r="AD135" s="90">
        <v>1</v>
      </c>
      <c r="AE135" s="99" t="s">
        <v>17</v>
      </c>
      <c r="AF135" s="99" t="s">
        <v>27</v>
      </c>
      <c r="AG135" s="99" t="s">
        <v>201</v>
      </c>
      <c r="AH135" s="99" t="s">
        <v>639</v>
      </c>
      <c r="AI135" s="99" t="s">
        <v>82</v>
      </c>
      <c r="AJ135" s="99" t="s">
        <v>1190</v>
      </c>
      <c r="AK135" s="99" t="s">
        <v>44</v>
      </c>
      <c r="AL135" s="152">
        <v>0.9</v>
      </c>
      <c r="AM135" s="99" t="str">
        <f t="shared" si="359"/>
        <v>Servicio BPO-Mesa de ayuda</v>
      </c>
      <c r="AN135" s="51">
        <f t="shared" si="443"/>
        <v>227664377.10377401</v>
      </c>
      <c r="AO135" s="52" t="s">
        <v>46</v>
      </c>
      <c r="AP135" s="149">
        <v>0.22500000000000001</v>
      </c>
      <c r="AQ135" s="99" t="str">
        <f t="shared" si="360"/>
        <v>Servicio BPO-Mesa de ayuda</v>
      </c>
      <c r="AR135" s="85">
        <f>+AC135*0.1</f>
        <v>22766437.710377403</v>
      </c>
      <c r="AS135" s="104"/>
      <c r="AT135" s="104"/>
      <c r="AU135" s="54">
        <f t="shared" si="444"/>
        <v>0</v>
      </c>
      <c r="AV135" s="54">
        <f t="shared" si="445"/>
        <v>0</v>
      </c>
      <c r="AW135" s="54">
        <f t="shared" si="446"/>
        <v>0</v>
      </c>
      <c r="AX135" s="54">
        <f t="shared" si="447"/>
        <v>0</v>
      </c>
      <c r="AY135" s="54"/>
      <c r="AZ135" s="149">
        <v>0.22500000000000001</v>
      </c>
      <c r="BA135" s="99" t="str">
        <f t="shared" si="398"/>
        <v>Servicio BPO-Mesa de ayuda</v>
      </c>
      <c r="BB135" s="85">
        <f>+AN135*0.3</f>
        <v>68299313.1311322</v>
      </c>
      <c r="BC135" s="56"/>
      <c r="BD135" s="56"/>
      <c r="BE135" s="54">
        <f t="shared" si="448"/>
        <v>0</v>
      </c>
      <c r="BF135" s="54">
        <f t="shared" si="449"/>
        <v>0</v>
      </c>
      <c r="BG135" s="54">
        <f t="shared" si="450"/>
        <v>0</v>
      </c>
      <c r="BH135" s="54">
        <f t="shared" si="451"/>
        <v>0</v>
      </c>
      <c r="BI135" s="54"/>
      <c r="BJ135" s="149">
        <v>0.22500000000000001</v>
      </c>
      <c r="BK135" s="99" t="str">
        <f t="shared" si="403"/>
        <v>Servicio BPO-Mesa de ayuda</v>
      </c>
      <c r="BL135" s="85">
        <f>+AN135*0.3</f>
        <v>68299313.1311322</v>
      </c>
      <c r="BM135" s="104"/>
      <c r="BN135" s="104"/>
      <c r="BO135" s="54">
        <f t="shared" si="452"/>
        <v>0</v>
      </c>
      <c r="BP135" s="54">
        <f t="shared" si="453"/>
        <v>0</v>
      </c>
      <c r="BQ135" s="54">
        <f t="shared" si="454"/>
        <v>0</v>
      </c>
      <c r="BR135" s="54">
        <f t="shared" si="455"/>
        <v>0</v>
      </c>
      <c r="BS135" s="54"/>
      <c r="BT135" s="149">
        <v>0.22500000000000001</v>
      </c>
      <c r="BU135" s="99" t="str">
        <f t="shared" si="404"/>
        <v>Servicio BPO-Mesa de ayuda</v>
      </c>
      <c r="BV135" s="89">
        <f>+AN135*0.3</f>
        <v>68299313.1311322</v>
      </c>
      <c r="BW135" s="104"/>
      <c r="BX135" s="104"/>
      <c r="BY135" s="83">
        <f t="shared" si="456"/>
        <v>0</v>
      </c>
      <c r="BZ135" s="83">
        <f t="shared" si="457"/>
        <v>0</v>
      </c>
      <c r="CA135" s="83">
        <f t="shared" si="458"/>
        <v>0</v>
      </c>
      <c r="CB135" s="83">
        <f t="shared" si="459"/>
        <v>0</v>
      </c>
      <c r="CC135" s="83"/>
      <c r="CD135" s="57">
        <f t="shared" si="460"/>
        <v>0</v>
      </c>
      <c r="CE135" s="57">
        <f t="shared" si="461"/>
        <v>0</v>
      </c>
      <c r="CF135" s="57">
        <f t="shared" si="462"/>
        <v>0</v>
      </c>
      <c r="CG135" s="57">
        <f t="shared" si="463"/>
        <v>0</v>
      </c>
      <c r="CH135" s="57">
        <f t="shared" si="464"/>
        <v>0</v>
      </c>
      <c r="CI135" s="57">
        <f t="shared" si="465"/>
        <v>0</v>
      </c>
      <c r="CJ135" s="57">
        <f t="shared" si="466"/>
        <v>0</v>
      </c>
      <c r="CK135" s="57">
        <f t="shared" si="467"/>
        <v>0</v>
      </c>
      <c r="CL135" s="113">
        <f t="shared" si="287"/>
        <v>0</v>
      </c>
      <c r="CV135" s="93">
        <v>6</v>
      </c>
    </row>
    <row r="136" spans="1:106" s="58" customFormat="1" ht="99.75" customHeight="1" x14ac:dyDescent="0.2">
      <c r="A136" s="104">
        <v>11600</v>
      </c>
      <c r="B136" s="99" t="s">
        <v>4</v>
      </c>
      <c r="C136" s="81" t="s">
        <v>516</v>
      </c>
      <c r="D136" s="188"/>
      <c r="E136" s="188" t="s">
        <v>1048</v>
      </c>
      <c r="F136" s="188" t="s">
        <v>1048</v>
      </c>
      <c r="G136" s="188"/>
      <c r="H136" s="188"/>
      <c r="I136" s="188"/>
      <c r="J136" s="188"/>
      <c r="K136" s="188"/>
      <c r="L136" s="188"/>
      <c r="M136" s="188"/>
      <c r="N136" s="188"/>
      <c r="O136" s="188" t="s">
        <v>1048</v>
      </c>
      <c r="P136" s="188"/>
      <c r="Q136" s="169" t="s">
        <v>201</v>
      </c>
      <c r="R136" s="169" t="s">
        <v>201</v>
      </c>
      <c r="S136" s="104" t="s">
        <v>100</v>
      </c>
      <c r="T136" s="99" t="s">
        <v>94</v>
      </c>
      <c r="U136" s="99" t="s">
        <v>201</v>
      </c>
      <c r="V136" s="99" t="s">
        <v>201</v>
      </c>
      <c r="W136" s="104" t="s">
        <v>106</v>
      </c>
      <c r="X136" s="99" t="s">
        <v>407</v>
      </c>
      <c r="Y136" s="105" t="s">
        <v>51</v>
      </c>
      <c r="Z136" s="149">
        <v>1</v>
      </c>
      <c r="AA136" s="104" t="s">
        <v>103</v>
      </c>
      <c r="AB136" s="99" t="s">
        <v>319</v>
      </c>
      <c r="AC136" s="85">
        <v>203562225</v>
      </c>
      <c r="AD136" s="90">
        <v>1</v>
      </c>
      <c r="AE136" s="99" t="s">
        <v>17</v>
      </c>
      <c r="AF136" s="99" t="s">
        <v>264</v>
      </c>
      <c r="AG136" s="99" t="s">
        <v>201</v>
      </c>
      <c r="AH136" s="99" t="s">
        <v>639</v>
      </c>
      <c r="AI136" s="99" t="s">
        <v>81</v>
      </c>
      <c r="AJ136" s="99" t="s">
        <v>408</v>
      </c>
      <c r="AK136" s="99" t="s">
        <v>44</v>
      </c>
      <c r="AL136" s="152">
        <v>1</v>
      </c>
      <c r="AM136" s="99" t="str">
        <f t="shared" si="359"/>
        <v>Contratar una consultoría para la planeación, diagnóstico, alistamiento, implementación y monitoreo para la adopción del protocolo IPV6.</v>
      </c>
      <c r="AN136" s="51">
        <f t="shared" si="443"/>
        <v>203562225</v>
      </c>
      <c r="AO136" s="52" t="s">
        <v>46</v>
      </c>
      <c r="AP136" s="149">
        <v>0</v>
      </c>
      <c r="AQ136" s="99" t="str">
        <f t="shared" si="360"/>
        <v>Contratar una consultoría para la planeación, diagnóstico, alistamiento, implementación y monitoreo para la adopción del protocolo IPV6.</v>
      </c>
      <c r="AR136" s="85">
        <f>+AN136*0</f>
        <v>0</v>
      </c>
      <c r="AS136" s="104"/>
      <c r="AT136" s="104"/>
      <c r="AU136" s="54" t="e">
        <f t="shared" si="444"/>
        <v>#DIV/0!</v>
      </c>
      <c r="AV136" s="54" t="e">
        <f t="shared" si="445"/>
        <v>#DIV/0!</v>
      </c>
      <c r="AW136" s="54">
        <f t="shared" si="446"/>
        <v>0</v>
      </c>
      <c r="AX136" s="54">
        <f t="shared" si="447"/>
        <v>0</v>
      </c>
      <c r="AY136" s="54"/>
      <c r="AZ136" s="149">
        <v>0</v>
      </c>
      <c r="BA136" s="99" t="str">
        <f t="shared" si="398"/>
        <v>Contratar una consultoría para la planeación, diagnóstico, alistamiento, implementación y monitoreo para la adopción del protocolo IPV6.</v>
      </c>
      <c r="BB136" s="85">
        <f>+AN136*0.17</f>
        <v>34605578.25</v>
      </c>
      <c r="BC136" s="56"/>
      <c r="BD136" s="56"/>
      <c r="BE136" s="54" t="e">
        <f t="shared" si="448"/>
        <v>#DIV/0!</v>
      </c>
      <c r="BF136" s="54">
        <f t="shared" si="449"/>
        <v>0</v>
      </c>
      <c r="BG136" s="54">
        <f t="shared" si="450"/>
        <v>0</v>
      </c>
      <c r="BH136" s="54">
        <f t="shared" si="451"/>
        <v>0</v>
      </c>
      <c r="BI136" s="54"/>
      <c r="BJ136" s="149">
        <v>0</v>
      </c>
      <c r="BK136" s="99" t="str">
        <f t="shared" si="403"/>
        <v>Contratar una consultoría para la planeación, diagnóstico, alistamiento, implementación y monitoreo para la adopción del protocolo IPV6.</v>
      </c>
      <c r="BL136" s="85">
        <f>+AN136*0.5</f>
        <v>101781112.5</v>
      </c>
      <c r="BM136" s="104"/>
      <c r="BN136" s="104"/>
      <c r="BO136" s="54" t="e">
        <f t="shared" si="452"/>
        <v>#DIV/0!</v>
      </c>
      <c r="BP136" s="54">
        <f t="shared" si="453"/>
        <v>0</v>
      </c>
      <c r="BQ136" s="54">
        <f t="shared" si="454"/>
        <v>0</v>
      </c>
      <c r="BR136" s="54">
        <f t="shared" si="455"/>
        <v>0</v>
      </c>
      <c r="BS136" s="54"/>
      <c r="BT136" s="149">
        <v>1</v>
      </c>
      <c r="BU136" s="99" t="str">
        <f t="shared" si="404"/>
        <v>Contratar una consultoría para la planeación, diagnóstico, alistamiento, implementación y monitoreo para la adopción del protocolo IPV6.</v>
      </c>
      <c r="BV136" s="85">
        <f>+AN136*0.33</f>
        <v>67175534.25</v>
      </c>
      <c r="BW136" s="104"/>
      <c r="BX136" s="104"/>
      <c r="BY136" s="83">
        <f t="shared" si="456"/>
        <v>0</v>
      </c>
      <c r="BZ136" s="83">
        <f t="shared" si="457"/>
        <v>0</v>
      </c>
      <c r="CA136" s="83">
        <f t="shared" si="458"/>
        <v>0</v>
      </c>
      <c r="CB136" s="83">
        <f t="shared" si="459"/>
        <v>0</v>
      </c>
      <c r="CC136" s="83"/>
      <c r="CD136" s="57" t="str">
        <f t="shared" si="460"/>
        <v>No Prog ni Ejec</v>
      </c>
      <c r="CE136" s="57" t="str">
        <f t="shared" si="461"/>
        <v>No Prog ni Ejec</v>
      </c>
      <c r="CF136" s="57" t="str">
        <f t="shared" si="462"/>
        <v>No Prog ni Ejec</v>
      </c>
      <c r="CG136" s="57">
        <f t="shared" si="463"/>
        <v>0</v>
      </c>
      <c r="CH136" s="57" t="str">
        <f t="shared" si="464"/>
        <v>No Prog ni Ejec</v>
      </c>
      <c r="CI136" s="57">
        <f t="shared" si="465"/>
        <v>0</v>
      </c>
      <c r="CJ136" s="57">
        <f t="shared" si="466"/>
        <v>0</v>
      </c>
      <c r="CK136" s="57">
        <f t="shared" si="467"/>
        <v>0</v>
      </c>
      <c r="CL136" s="113">
        <f t="shared" si="287"/>
        <v>0</v>
      </c>
      <c r="CS136" s="93">
        <v>3</v>
      </c>
    </row>
    <row r="137" spans="1:106" s="58" customFormat="1" ht="111" customHeight="1" x14ac:dyDescent="0.2">
      <c r="A137" s="104">
        <v>11600</v>
      </c>
      <c r="B137" s="99" t="s">
        <v>4</v>
      </c>
      <c r="C137" s="81" t="s">
        <v>516</v>
      </c>
      <c r="D137" s="188"/>
      <c r="E137" s="188" t="s">
        <v>1048</v>
      </c>
      <c r="F137" s="188" t="s">
        <v>1048</v>
      </c>
      <c r="G137" s="188"/>
      <c r="H137" s="188"/>
      <c r="I137" s="188"/>
      <c r="J137" s="188"/>
      <c r="K137" s="188"/>
      <c r="L137" s="188"/>
      <c r="M137" s="188"/>
      <c r="N137" s="188"/>
      <c r="O137" s="188" t="s">
        <v>1048</v>
      </c>
      <c r="P137" s="188"/>
      <c r="Q137" s="169" t="s">
        <v>201</v>
      </c>
      <c r="R137" s="169" t="s">
        <v>201</v>
      </c>
      <c r="S137" s="104" t="s">
        <v>100</v>
      </c>
      <c r="T137" s="99" t="s">
        <v>94</v>
      </c>
      <c r="U137" s="99" t="s">
        <v>201</v>
      </c>
      <c r="V137" s="99" t="s">
        <v>201</v>
      </c>
      <c r="W137" s="104" t="s">
        <v>1149</v>
      </c>
      <c r="X137" s="99" t="s">
        <v>409</v>
      </c>
      <c r="Y137" s="101" t="s">
        <v>359</v>
      </c>
      <c r="Z137" s="84">
        <v>1</v>
      </c>
      <c r="AA137" s="216" t="s">
        <v>1138</v>
      </c>
      <c r="AB137" s="338" t="s">
        <v>320</v>
      </c>
      <c r="AC137" s="85">
        <v>84770477.298000008</v>
      </c>
      <c r="AD137" s="90">
        <v>1</v>
      </c>
      <c r="AE137" s="99" t="s">
        <v>17</v>
      </c>
      <c r="AF137" s="99" t="s">
        <v>264</v>
      </c>
      <c r="AG137" s="99" t="s">
        <v>201</v>
      </c>
      <c r="AH137" s="99" t="s">
        <v>639</v>
      </c>
      <c r="AI137" s="99" t="s">
        <v>81</v>
      </c>
      <c r="AJ137" s="99" t="s">
        <v>404</v>
      </c>
      <c r="AK137" s="99" t="s">
        <v>44</v>
      </c>
      <c r="AL137" s="84">
        <v>1</v>
      </c>
      <c r="AM137" s="203" t="str">
        <f t="shared" si="359"/>
        <v>Contratar la prestación de servicios técnicos para realizar análisis de vulnerabilidades, Ethical Hacking y pruebas de Ingeniería Social</v>
      </c>
      <c r="AN137" s="51">
        <f t="shared" si="443"/>
        <v>84770477.298000008</v>
      </c>
      <c r="AO137" s="52" t="s">
        <v>46</v>
      </c>
      <c r="AP137" s="84">
        <v>0</v>
      </c>
      <c r="AQ137" s="203" t="str">
        <f t="shared" si="360"/>
        <v>Contratar la prestación de servicios técnicos para realizar análisis de vulnerabilidades, Ethical Hacking y pruebas de Ingeniería Social</v>
      </c>
      <c r="AR137" s="85">
        <f>+AN137*0</f>
        <v>0</v>
      </c>
      <c r="AS137" s="104"/>
      <c r="AT137" s="104"/>
      <c r="AU137" s="54" t="e">
        <f t="shared" si="444"/>
        <v>#DIV/0!</v>
      </c>
      <c r="AV137" s="54" t="e">
        <f t="shared" si="445"/>
        <v>#DIV/0!</v>
      </c>
      <c r="AW137" s="54">
        <f t="shared" si="446"/>
        <v>0</v>
      </c>
      <c r="AX137" s="54">
        <f t="shared" si="447"/>
        <v>0</v>
      </c>
      <c r="AY137" s="54"/>
      <c r="AZ137" s="84">
        <v>0</v>
      </c>
      <c r="BA137" s="203" t="str">
        <f t="shared" si="398"/>
        <v>Contratar la prestación de servicios técnicos para realizar análisis de vulnerabilidades, Ethical Hacking y pruebas de Ingeniería Social</v>
      </c>
      <c r="BB137" s="85">
        <f>+AN137*0.25</f>
        <v>21192619.324500002</v>
      </c>
      <c r="BC137" s="56"/>
      <c r="BD137" s="56"/>
      <c r="BE137" s="54" t="e">
        <f t="shared" si="448"/>
        <v>#DIV/0!</v>
      </c>
      <c r="BF137" s="54">
        <f t="shared" si="449"/>
        <v>0</v>
      </c>
      <c r="BG137" s="54">
        <f t="shared" si="450"/>
        <v>0</v>
      </c>
      <c r="BH137" s="54">
        <f t="shared" si="451"/>
        <v>0</v>
      </c>
      <c r="BI137" s="54"/>
      <c r="BJ137" s="84">
        <v>0</v>
      </c>
      <c r="BK137" s="203" t="str">
        <f t="shared" si="403"/>
        <v>Contratar la prestación de servicios técnicos para realizar análisis de vulnerabilidades, Ethical Hacking y pruebas de Ingeniería Social</v>
      </c>
      <c r="BL137" s="85">
        <f>+AN137*0.75</f>
        <v>63577857.973500006</v>
      </c>
      <c r="BM137" s="104"/>
      <c r="BN137" s="104"/>
      <c r="BO137" s="54" t="e">
        <f t="shared" si="452"/>
        <v>#DIV/0!</v>
      </c>
      <c r="BP137" s="54">
        <f t="shared" si="453"/>
        <v>0</v>
      </c>
      <c r="BQ137" s="54">
        <f t="shared" si="454"/>
        <v>0</v>
      </c>
      <c r="BR137" s="54">
        <f t="shared" si="455"/>
        <v>0</v>
      </c>
      <c r="BS137" s="54"/>
      <c r="BT137" s="84">
        <v>1</v>
      </c>
      <c r="BU137" s="203" t="str">
        <f t="shared" si="404"/>
        <v>Contratar la prestación de servicios técnicos para realizar análisis de vulnerabilidades, Ethical Hacking y pruebas de Ingeniería Social</v>
      </c>
      <c r="BV137" s="85">
        <f>+AN137*0</f>
        <v>0</v>
      </c>
      <c r="BW137" s="104"/>
      <c r="BX137" s="104"/>
      <c r="BY137" s="83">
        <f t="shared" si="456"/>
        <v>0</v>
      </c>
      <c r="BZ137" s="83" t="e">
        <f t="shared" si="457"/>
        <v>#DIV/0!</v>
      </c>
      <c r="CA137" s="83">
        <f t="shared" si="458"/>
        <v>0</v>
      </c>
      <c r="CB137" s="83">
        <f t="shared" si="459"/>
        <v>0</v>
      </c>
      <c r="CC137" s="83"/>
      <c r="CD137" s="57" t="str">
        <f t="shared" si="460"/>
        <v>No Prog ni Ejec</v>
      </c>
      <c r="CE137" s="57" t="str">
        <f t="shared" si="461"/>
        <v>No Prog ni Ejec</v>
      </c>
      <c r="CF137" s="57" t="str">
        <f t="shared" si="462"/>
        <v>No Prog ni Ejec</v>
      </c>
      <c r="CG137" s="57">
        <f t="shared" si="463"/>
        <v>0</v>
      </c>
      <c r="CH137" s="57" t="str">
        <f t="shared" si="464"/>
        <v>No Prog ni Ejec</v>
      </c>
      <c r="CI137" s="57">
        <f t="shared" si="465"/>
        <v>0</v>
      </c>
      <c r="CJ137" s="57">
        <f t="shared" si="466"/>
        <v>0</v>
      </c>
      <c r="CK137" s="57" t="str">
        <f t="shared" si="467"/>
        <v>No Prog ni Ejec</v>
      </c>
      <c r="CL137" s="113">
        <f t="shared" si="287"/>
        <v>0</v>
      </c>
      <c r="CS137" s="93">
        <v>3</v>
      </c>
    </row>
    <row r="138" spans="1:106" s="58" customFormat="1" ht="111" customHeight="1" x14ac:dyDescent="0.2">
      <c r="A138" s="174">
        <v>11600</v>
      </c>
      <c r="B138" s="175" t="s">
        <v>4</v>
      </c>
      <c r="C138" s="177" t="s">
        <v>516</v>
      </c>
      <c r="D138" s="188"/>
      <c r="E138" s="188" t="s">
        <v>1048</v>
      </c>
      <c r="F138" s="188" t="s">
        <v>1048</v>
      </c>
      <c r="G138" s="188"/>
      <c r="H138" s="188"/>
      <c r="I138" s="188"/>
      <c r="J138" s="188"/>
      <c r="K138" s="188"/>
      <c r="L138" s="188"/>
      <c r="M138" s="188"/>
      <c r="N138" s="188"/>
      <c r="O138" s="188" t="s">
        <v>1048</v>
      </c>
      <c r="P138" s="188"/>
      <c r="Q138" s="169" t="s">
        <v>201</v>
      </c>
      <c r="R138" s="169" t="s">
        <v>201</v>
      </c>
      <c r="S138" s="174" t="s">
        <v>100</v>
      </c>
      <c r="T138" s="175" t="s">
        <v>94</v>
      </c>
      <c r="U138" s="175" t="s">
        <v>201</v>
      </c>
      <c r="V138" s="175" t="s">
        <v>201</v>
      </c>
      <c r="W138" s="174" t="s">
        <v>1191</v>
      </c>
      <c r="X138" s="175" t="s">
        <v>1193</v>
      </c>
      <c r="Y138" s="182" t="s">
        <v>51</v>
      </c>
      <c r="Z138" s="149">
        <v>0.8</v>
      </c>
      <c r="AA138" s="217"/>
      <c r="AB138" s="339"/>
      <c r="AC138" s="184">
        <v>0</v>
      </c>
      <c r="AD138" s="179">
        <v>1</v>
      </c>
      <c r="AE138" s="175" t="s">
        <v>17</v>
      </c>
      <c r="AF138" s="175" t="s">
        <v>264</v>
      </c>
      <c r="AG138" s="175" t="s">
        <v>201</v>
      </c>
      <c r="AH138" s="175" t="s">
        <v>639</v>
      </c>
      <c r="AI138" s="175" t="s">
        <v>81</v>
      </c>
      <c r="AJ138" s="175" t="s">
        <v>1192</v>
      </c>
      <c r="AK138" s="175" t="s">
        <v>44</v>
      </c>
      <c r="AL138" s="152">
        <v>0.8</v>
      </c>
      <c r="AM138" s="204"/>
      <c r="AN138" s="178">
        <f t="shared" ref="AN138" si="547">+AC138</f>
        <v>0</v>
      </c>
      <c r="AO138" s="183" t="s">
        <v>46</v>
      </c>
      <c r="AP138" s="152">
        <v>0.2</v>
      </c>
      <c r="AQ138" s="204"/>
      <c r="AR138" s="184">
        <v>0</v>
      </c>
      <c r="AS138" s="174"/>
      <c r="AT138" s="174"/>
      <c r="AU138" s="181">
        <f t="shared" ref="AU138" si="548">+(AS138/AP138)</f>
        <v>0</v>
      </c>
      <c r="AV138" s="181" t="e">
        <f t="shared" ref="AV138" si="549">+(AT138/AR138)</f>
        <v>#DIV/0!</v>
      </c>
      <c r="AW138" s="181">
        <f t="shared" ref="AW138" si="550">+(AS138/AL138)</f>
        <v>0</v>
      </c>
      <c r="AX138" s="181" t="e">
        <f t="shared" ref="AX138" si="551">+(AT138/AN138)</f>
        <v>#DIV/0!</v>
      </c>
      <c r="AY138" s="181"/>
      <c r="AZ138" s="152">
        <v>0.2</v>
      </c>
      <c r="BA138" s="204"/>
      <c r="BB138" s="184">
        <v>0</v>
      </c>
      <c r="BC138" s="56"/>
      <c r="BD138" s="56"/>
      <c r="BE138" s="181">
        <f t="shared" ref="BE138" si="552">+(BC138/AZ138)</f>
        <v>0</v>
      </c>
      <c r="BF138" s="181" t="e">
        <f t="shared" ref="BF138" si="553">+(BD138/BB138)</f>
        <v>#DIV/0!</v>
      </c>
      <c r="BG138" s="181">
        <f t="shared" ref="BG138" si="554">+(BC138+AS138)/AL138</f>
        <v>0</v>
      </c>
      <c r="BH138" s="181" t="e">
        <f t="shared" ref="BH138" si="555">+(BD138+AT138)/AN138</f>
        <v>#DIV/0!</v>
      </c>
      <c r="BI138" s="181"/>
      <c r="BJ138" s="152">
        <v>0.2</v>
      </c>
      <c r="BK138" s="204"/>
      <c r="BL138" s="184">
        <v>0</v>
      </c>
      <c r="BM138" s="174"/>
      <c r="BN138" s="174"/>
      <c r="BO138" s="181">
        <f t="shared" ref="BO138" si="556">+(BM138/BJ138)</f>
        <v>0</v>
      </c>
      <c r="BP138" s="181" t="e">
        <f t="shared" ref="BP138" si="557">+(BN138/BL138)</f>
        <v>#DIV/0!</v>
      </c>
      <c r="BQ138" s="181">
        <f t="shared" ref="BQ138" si="558">+(BC138+AS138+BM138)/AL138</f>
        <v>0</v>
      </c>
      <c r="BR138" s="181" t="e">
        <f t="shared" ref="BR138" si="559">+(BD138+AT138+BN138)/AN138</f>
        <v>#DIV/0!</v>
      </c>
      <c r="BS138" s="181"/>
      <c r="BT138" s="152">
        <v>0.2</v>
      </c>
      <c r="BU138" s="204"/>
      <c r="BV138" s="184">
        <v>0</v>
      </c>
      <c r="BW138" s="174"/>
      <c r="BX138" s="174"/>
      <c r="BY138" s="176">
        <f t="shared" ref="BY138" si="560">+(BW138/BT138)</f>
        <v>0</v>
      </c>
      <c r="BZ138" s="176" t="e">
        <f t="shared" ref="BZ138" si="561">+(BX138/BV138)</f>
        <v>#DIV/0!</v>
      </c>
      <c r="CA138" s="176">
        <f t="shared" ref="CA138" si="562">+(BC138+AS138+BM138+BW138)/AL138</f>
        <v>0</v>
      </c>
      <c r="CB138" s="176" t="e">
        <f t="shared" ref="CB138" si="563">+(BD138+AT138+BN138+BX138)/AN138</f>
        <v>#DIV/0!</v>
      </c>
      <c r="CC138" s="176"/>
      <c r="CD138" s="180">
        <f t="shared" ref="CD138" si="564">IF(AND(AP138=0,AS138=0),"No Prog ni Ejec",IF(AP138=0,CONCATENATE("No Prog, Ejec=  ",AS138),AS138/AP138))</f>
        <v>0</v>
      </c>
      <c r="CE138" s="180" t="str">
        <f t="shared" ref="CE138" si="565">IF(AND(AR138=0,AT138=0),"No Prog ni Ejec",IF(AR138=0,CONCATENATE("No Prog, Ejec=  ",AT138),AT138/AR138))</f>
        <v>No Prog ni Ejec</v>
      </c>
      <c r="CF138" s="180">
        <f t="shared" ref="CF138" si="566">IF(AND(AZ138=0,BC138=0),"No Prog ni Ejec",IF(AZ138=0,CONCATENATE("No Prog, Ejec=  ",BC138),BC138/AZ138))</f>
        <v>0</v>
      </c>
      <c r="CG138" s="180" t="str">
        <f t="shared" ref="CG138" si="567">IF(AND(BB138=0,BD138=0),"No Prog ni Ejec",IF(BB138=0,CONCATENATE("No Prog, Ejec=  ",BD138),BD138/BB138))</f>
        <v>No Prog ni Ejec</v>
      </c>
      <c r="CH138" s="180">
        <f t="shared" ref="CH138" si="568">IF(AND(BJ138=0,BM138=0),"No Prog ni Ejec",IF(BJ138=0,CONCATENATE("No Prog, Ejec=  ",BM138),BM138/BJ138))</f>
        <v>0</v>
      </c>
      <c r="CI138" s="180" t="str">
        <f t="shared" ref="CI138" si="569">IF(AND(BL138=0,BN138=0),"No Prog ni Ejec",IF(BL138=0,CONCATENATE("No Prog, Ejec=  ",BN138),BN138/BL138))</f>
        <v>No Prog ni Ejec</v>
      </c>
      <c r="CJ138" s="180">
        <f t="shared" ref="CJ138" si="570">IF(AND(BT138=0,BW138=0),"No Prog ni Ejec",IF(BT138=0,CONCATENATE("No Prog, Ejec=  ",BW138),BW138/BT138))</f>
        <v>0</v>
      </c>
      <c r="CK138" s="180" t="str">
        <f t="shared" ref="CK138" si="571">IF(AND(BV138=0,BX138=0),"No Prog ni Ejec",IF(BV138=0,CONCATENATE("No Prog, Ejec=  ",BX138),BX138/BV138))</f>
        <v>No Prog ni Ejec</v>
      </c>
      <c r="CL138" s="113"/>
      <c r="CS138" s="93"/>
    </row>
    <row r="139" spans="1:106" s="58" customFormat="1" ht="114.75" customHeight="1" x14ac:dyDescent="0.2">
      <c r="A139" s="104">
        <v>11600</v>
      </c>
      <c r="B139" s="99" t="s">
        <v>4</v>
      </c>
      <c r="C139" s="99" t="s">
        <v>297</v>
      </c>
      <c r="D139" s="101"/>
      <c r="E139" s="101" t="s">
        <v>1048</v>
      </c>
      <c r="F139" s="101" t="s">
        <v>1048</v>
      </c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69" t="s">
        <v>201</v>
      </c>
      <c r="R139" s="169" t="s">
        <v>201</v>
      </c>
      <c r="S139" s="104" t="s">
        <v>100</v>
      </c>
      <c r="T139" s="99" t="s">
        <v>94</v>
      </c>
      <c r="U139" s="99" t="s">
        <v>201</v>
      </c>
      <c r="V139" s="99" t="s">
        <v>201</v>
      </c>
      <c r="W139" s="104" t="s">
        <v>1150</v>
      </c>
      <c r="X139" s="99" t="s">
        <v>373</v>
      </c>
      <c r="Y139" s="105" t="s">
        <v>51</v>
      </c>
      <c r="Z139" s="149">
        <v>1</v>
      </c>
      <c r="AA139" s="104" t="s">
        <v>1139</v>
      </c>
      <c r="AB139" s="99" t="s">
        <v>321</v>
      </c>
      <c r="AC139" s="85">
        <v>400000000</v>
      </c>
      <c r="AD139" s="90">
        <v>1</v>
      </c>
      <c r="AE139" s="99" t="s">
        <v>17</v>
      </c>
      <c r="AF139" s="99" t="s">
        <v>27</v>
      </c>
      <c r="AG139" s="99" t="s">
        <v>201</v>
      </c>
      <c r="AH139" s="99" t="s">
        <v>639</v>
      </c>
      <c r="AI139" s="99" t="s">
        <v>82</v>
      </c>
      <c r="AJ139" s="99" t="s">
        <v>375</v>
      </c>
      <c r="AK139" s="99" t="s">
        <v>44</v>
      </c>
      <c r="AL139" s="152">
        <v>1</v>
      </c>
      <c r="AM139" s="99" t="str">
        <f t="shared" si="359"/>
        <v>Implementación de los diferentes flujos de correspondencia, que incluya impresión de stickers, firma digital de documentos, estampado cronológico, reconocimiento OCR e integración con los flujos de PQRSD y Tutelas</v>
      </c>
      <c r="AN139" s="51">
        <f t="shared" si="443"/>
        <v>400000000</v>
      </c>
      <c r="AO139" s="52" t="s">
        <v>46</v>
      </c>
      <c r="AP139" s="149">
        <v>0</v>
      </c>
      <c r="AQ139" s="99" t="str">
        <f t="shared" si="360"/>
        <v>Implementación de los diferentes flujos de correspondencia, que incluya impresión de stickers, firma digital de documentos, estampado cronológico, reconocimiento OCR e integración con los flujos de PQRSD y Tutelas</v>
      </c>
      <c r="AR139" s="85">
        <v>0</v>
      </c>
      <c r="AS139" s="104"/>
      <c r="AT139" s="104"/>
      <c r="AU139" s="54" t="e">
        <f t="shared" si="444"/>
        <v>#DIV/0!</v>
      </c>
      <c r="AV139" s="54" t="e">
        <f t="shared" si="445"/>
        <v>#DIV/0!</v>
      </c>
      <c r="AW139" s="54">
        <f t="shared" si="446"/>
        <v>0</v>
      </c>
      <c r="AX139" s="54">
        <f t="shared" si="447"/>
        <v>0</v>
      </c>
      <c r="AY139" s="54"/>
      <c r="AZ139" s="149">
        <v>0</v>
      </c>
      <c r="BA139" s="99" t="str">
        <f t="shared" si="398"/>
        <v>Implementación de los diferentes flujos de correspondencia, que incluya impresión de stickers, firma digital de documentos, estampado cronológico, reconocimiento OCR e integración con los flujos de PQRSD y Tutelas</v>
      </c>
      <c r="BB139" s="85">
        <v>0</v>
      </c>
      <c r="BC139" s="56"/>
      <c r="BD139" s="56"/>
      <c r="BE139" s="54" t="e">
        <f t="shared" si="448"/>
        <v>#DIV/0!</v>
      </c>
      <c r="BF139" s="54" t="e">
        <f t="shared" si="449"/>
        <v>#DIV/0!</v>
      </c>
      <c r="BG139" s="54">
        <f t="shared" si="450"/>
        <v>0</v>
      </c>
      <c r="BH139" s="54">
        <f t="shared" si="451"/>
        <v>0</v>
      </c>
      <c r="BI139" s="54"/>
      <c r="BJ139" s="149">
        <f>0/5</f>
        <v>0</v>
      </c>
      <c r="BK139" s="99" t="str">
        <f t="shared" si="403"/>
        <v>Implementación de los diferentes flujos de correspondencia, que incluya impresión de stickers, firma digital de documentos, estampado cronológico, reconocimiento OCR e integración con los flujos de PQRSD y Tutelas</v>
      </c>
      <c r="BL139" s="85">
        <v>160000000</v>
      </c>
      <c r="BM139" s="104"/>
      <c r="BN139" s="104"/>
      <c r="BO139" s="54" t="e">
        <f t="shared" si="452"/>
        <v>#DIV/0!</v>
      </c>
      <c r="BP139" s="54">
        <f t="shared" si="453"/>
        <v>0</v>
      </c>
      <c r="BQ139" s="54">
        <f t="shared" si="454"/>
        <v>0</v>
      </c>
      <c r="BR139" s="54">
        <f t="shared" si="455"/>
        <v>0</v>
      </c>
      <c r="BS139" s="54"/>
      <c r="BT139" s="152">
        <v>1</v>
      </c>
      <c r="BU139" s="99" t="str">
        <f t="shared" si="404"/>
        <v>Implementación de los diferentes flujos de correspondencia, que incluya impresión de stickers, firma digital de documentos, estampado cronológico, reconocimiento OCR e integración con los flujos de PQRSD y Tutelas</v>
      </c>
      <c r="BV139" s="85">
        <v>240000000</v>
      </c>
      <c r="BW139" s="104"/>
      <c r="BX139" s="104"/>
      <c r="BY139" s="83">
        <f t="shared" si="456"/>
        <v>0</v>
      </c>
      <c r="BZ139" s="83">
        <f t="shared" si="457"/>
        <v>0</v>
      </c>
      <c r="CA139" s="83">
        <f t="shared" si="458"/>
        <v>0</v>
      </c>
      <c r="CB139" s="83">
        <f t="shared" si="459"/>
        <v>0</v>
      </c>
      <c r="CC139" s="83"/>
      <c r="CD139" s="57" t="str">
        <f t="shared" si="460"/>
        <v>No Prog ni Ejec</v>
      </c>
      <c r="CE139" s="57" t="str">
        <f t="shared" si="461"/>
        <v>No Prog ni Ejec</v>
      </c>
      <c r="CF139" s="57" t="str">
        <f t="shared" si="462"/>
        <v>No Prog ni Ejec</v>
      </c>
      <c r="CG139" s="57" t="str">
        <f t="shared" si="463"/>
        <v>No Prog ni Ejec</v>
      </c>
      <c r="CH139" s="57" t="str">
        <f t="shared" si="464"/>
        <v>No Prog ni Ejec</v>
      </c>
      <c r="CI139" s="57">
        <f t="shared" si="465"/>
        <v>0</v>
      </c>
      <c r="CJ139" s="57">
        <f t="shared" si="466"/>
        <v>0</v>
      </c>
      <c r="CK139" s="57">
        <f t="shared" si="467"/>
        <v>0</v>
      </c>
      <c r="CL139" s="113">
        <f t="shared" ref="CL139:CL177" si="572">+AC139-AR139-BB139-BL139-BV139</f>
        <v>0</v>
      </c>
      <c r="CV139" s="93">
        <v>6</v>
      </c>
    </row>
    <row r="140" spans="1:106" s="58" customFormat="1" ht="102.75" customHeight="1" x14ac:dyDescent="0.2">
      <c r="A140" s="104">
        <v>11600</v>
      </c>
      <c r="B140" s="99" t="s">
        <v>4</v>
      </c>
      <c r="C140" s="99" t="s">
        <v>298</v>
      </c>
      <c r="D140" s="101"/>
      <c r="E140" s="101"/>
      <c r="F140" s="101" t="s">
        <v>1048</v>
      </c>
      <c r="G140" s="101"/>
      <c r="H140" s="101"/>
      <c r="I140" s="101"/>
      <c r="J140" s="101"/>
      <c r="K140" s="101"/>
      <c r="L140" s="101"/>
      <c r="M140" s="101"/>
      <c r="N140" s="101" t="s">
        <v>1048</v>
      </c>
      <c r="O140" s="101"/>
      <c r="P140" s="101"/>
      <c r="Q140" s="169" t="s">
        <v>201</v>
      </c>
      <c r="R140" s="169" t="s">
        <v>201</v>
      </c>
      <c r="S140" s="104" t="s">
        <v>100</v>
      </c>
      <c r="T140" s="99" t="s">
        <v>94</v>
      </c>
      <c r="U140" s="99" t="s">
        <v>201</v>
      </c>
      <c r="V140" s="99" t="s">
        <v>201</v>
      </c>
      <c r="W140" s="104" t="s">
        <v>1151</v>
      </c>
      <c r="X140" s="99" t="s">
        <v>1141</v>
      </c>
      <c r="Y140" s="101" t="s">
        <v>359</v>
      </c>
      <c r="Z140" s="84">
        <v>1</v>
      </c>
      <c r="AA140" s="104" t="s">
        <v>1140</v>
      </c>
      <c r="AB140" s="99" t="s">
        <v>323</v>
      </c>
      <c r="AC140" s="85">
        <v>305665660.84805673</v>
      </c>
      <c r="AD140" s="90">
        <v>1</v>
      </c>
      <c r="AE140" s="99" t="s">
        <v>20</v>
      </c>
      <c r="AF140" s="99" t="s">
        <v>22</v>
      </c>
      <c r="AG140" s="99" t="s">
        <v>201</v>
      </c>
      <c r="AH140" s="99" t="s">
        <v>639</v>
      </c>
      <c r="AI140" s="99" t="s">
        <v>81</v>
      </c>
      <c r="AJ140" s="99" t="s">
        <v>1194</v>
      </c>
      <c r="AK140" s="99" t="s">
        <v>44</v>
      </c>
      <c r="AL140" s="84">
        <v>1</v>
      </c>
      <c r="AM140" s="99" t="str">
        <f t="shared" si="359"/>
        <v>Estructuración y elaboración del Plan Estratégico de TI</v>
      </c>
      <c r="AN140" s="51">
        <f t="shared" si="443"/>
        <v>305665660.84805673</v>
      </c>
      <c r="AO140" s="52" t="s">
        <v>46</v>
      </c>
      <c r="AP140" s="153">
        <f>0/3</f>
        <v>0</v>
      </c>
      <c r="AQ140" s="99" t="str">
        <f t="shared" si="360"/>
        <v>Estructuración y elaboración del Plan Estratégico de TI</v>
      </c>
      <c r="AR140" s="85">
        <f>+AN140*0</f>
        <v>0</v>
      </c>
      <c r="AS140" s="104"/>
      <c r="AT140" s="104"/>
      <c r="AU140" s="54" t="e">
        <f t="shared" si="444"/>
        <v>#DIV/0!</v>
      </c>
      <c r="AV140" s="54" t="e">
        <f t="shared" si="445"/>
        <v>#DIV/0!</v>
      </c>
      <c r="AW140" s="54">
        <f t="shared" si="446"/>
        <v>0</v>
      </c>
      <c r="AX140" s="54">
        <f t="shared" si="447"/>
        <v>0</v>
      </c>
      <c r="AY140" s="54"/>
      <c r="AZ140" s="153">
        <f>0/3</f>
        <v>0</v>
      </c>
      <c r="BA140" s="99" t="str">
        <f t="shared" si="398"/>
        <v>Estructuración y elaboración del Plan Estratégico de TI</v>
      </c>
      <c r="BB140" s="85">
        <v>0</v>
      </c>
      <c r="BC140" s="56"/>
      <c r="BD140" s="56"/>
      <c r="BE140" s="54" t="e">
        <f t="shared" si="448"/>
        <v>#DIV/0!</v>
      </c>
      <c r="BF140" s="54" t="e">
        <f t="shared" si="449"/>
        <v>#DIV/0!</v>
      </c>
      <c r="BG140" s="54">
        <f t="shared" si="450"/>
        <v>0</v>
      </c>
      <c r="BH140" s="54">
        <f t="shared" si="451"/>
        <v>0</v>
      </c>
      <c r="BI140" s="54"/>
      <c r="BJ140" s="153">
        <v>0</v>
      </c>
      <c r="BK140" s="99" t="str">
        <f t="shared" si="403"/>
        <v>Estructuración y elaboración del Plan Estratégico de TI</v>
      </c>
      <c r="BL140" s="85">
        <f>+AC140*0.67</f>
        <v>204795992.76819801</v>
      </c>
      <c r="BM140" s="104"/>
      <c r="BN140" s="104"/>
      <c r="BO140" s="54" t="e">
        <f t="shared" si="452"/>
        <v>#DIV/0!</v>
      </c>
      <c r="BP140" s="54">
        <f t="shared" si="453"/>
        <v>0</v>
      </c>
      <c r="BQ140" s="54">
        <f t="shared" si="454"/>
        <v>0</v>
      </c>
      <c r="BR140" s="54">
        <f t="shared" si="455"/>
        <v>0</v>
      </c>
      <c r="BS140" s="54"/>
      <c r="BT140" s="153">
        <v>1</v>
      </c>
      <c r="BU140" s="99" t="str">
        <f t="shared" si="404"/>
        <v>Estructuración y elaboración del Plan Estratégico de TI</v>
      </c>
      <c r="BV140" s="184">
        <f>+AC140*0.33</f>
        <v>100869668.07985872</v>
      </c>
      <c r="BW140" s="104"/>
      <c r="BX140" s="104"/>
      <c r="BY140" s="83">
        <f t="shared" si="456"/>
        <v>0</v>
      </c>
      <c r="BZ140" s="83">
        <f t="shared" si="457"/>
        <v>0</v>
      </c>
      <c r="CA140" s="83">
        <f t="shared" si="458"/>
        <v>0</v>
      </c>
      <c r="CB140" s="83">
        <f t="shared" si="459"/>
        <v>0</v>
      </c>
      <c r="CC140" s="83"/>
      <c r="CD140" s="57" t="str">
        <f t="shared" si="460"/>
        <v>No Prog ni Ejec</v>
      </c>
      <c r="CE140" s="57" t="str">
        <f t="shared" si="461"/>
        <v>No Prog ni Ejec</v>
      </c>
      <c r="CF140" s="57" t="str">
        <f t="shared" si="462"/>
        <v>No Prog ni Ejec</v>
      </c>
      <c r="CG140" s="57" t="str">
        <f t="shared" si="463"/>
        <v>No Prog ni Ejec</v>
      </c>
      <c r="CH140" s="57" t="str">
        <f t="shared" si="464"/>
        <v>No Prog ni Ejec</v>
      </c>
      <c r="CI140" s="57">
        <f t="shared" si="465"/>
        <v>0</v>
      </c>
      <c r="CJ140" s="57">
        <f t="shared" si="466"/>
        <v>0</v>
      </c>
      <c r="CK140" s="57">
        <f t="shared" si="467"/>
        <v>0</v>
      </c>
      <c r="CL140" s="113">
        <f t="shared" si="572"/>
        <v>0</v>
      </c>
      <c r="CY140" s="58">
        <v>9</v>
      </c>
    </row>
    <row r="141" spans="1:106" s="58" customFormat="1" ht="163.5" customHeight="1" x14ac:dyDescent="0.2">
      <c r="A141" s="104">
        <v>11600</v>
      </c>
      <c r="B141" s="99" t="s">
        <v>4</v>
      </c>
      <c r="C141" s="99" t="s">
        <v>297</v>
      </c>
      <c r="D141" s="101"/>
      <c r="E141" s="101" t="s">
        <v>1048</v>
      </c>
      <c r="F141" s="101" t="s">
        <v>1048</v>
      </c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69" t="s">
        <v>201</v>
      </c>
      <c r="R141" s="169" t="s">
        <v>201</v>
      </c>
      <c r="S141" s="104" t="s">
        <v>100</v>
      </c>
      <c r="T141" s="99" t="s">
        <v>316</v>
      </c>
      <c r="U141" s="99" t="s">
        <v>201</v>
      </c>
      <c r="V141" s="99" t="s">
        <v>201</v>
      </c>
      <c r="W141" s="104" t="s">
        <v>568</v>
      </c>
      <c r="X141" s="99" t="s">
        <v>374</v>
      </c>
      <c r="Y141" s="105" t="s">
        <v>51</v>
      </c>
      <c r="Z141" s="149">
        <v>1</v>
      </c>
      <c r="AA141" s="104" t="s">
        <v>567</v>
      </c>
      <c r="AB141" s="99" t="s">
        <v>317</v>
      </c>
      <c r="AC141" s="85">
        <v>125768769.569883</v>
      </c>
      <c r="AD141" s="90">
        <v>1</v>
      </c>
      <c r="AE141" s="99" t="s">
        <v>17</v>
      </c>
      <c r="AF141" s="99" t="s">
        <v>27</v>
      </c>
      <c r="AG141" s="99" t="s">
        <v>201</v>
      </c>
      <c r="AH141" s="99" t="s">
        <v>639</v>
      </c>
      <c r="AI141" s="99" t="s">
        <v>82</v>
      </c>
      <c r="AJ141" s="99" t="s">
        <v>405</v>
      </c>
      <c r="AK141" s="99" t="s">
        <v>44</v>
      </c>
      <c r="AL141" s="152">
        <v>1</v>
      </c>
      <c r="AM141" s="99" t="str">
        <f t="shared" ref="AM141:AM152" si="573">+AB141</f>
        <v>Contratar el servicio de documentación de los servicios TI y Sistemas de Información</v>
      </c>
      <c r="AN141" s="51">
        <f t="shared" ref="AN141:AN142" si="574">+AC141</f>
        <v>125768769.569883</v>
      </c>
      <c r="AO141" s="52" t="s">
        <v>46</v>
      </c>
      <c r="AP141" s="149">
        <v>0</v>
      </c>
      <c r="AQ141" s="99" t="str">
        <f t="shared" ref="AQ141:AQ142" si="575">+AM141</f>
        <v>Contratar el servicio de documentación de los servicios TI y Sistemas de Información</v>
      </c>
      <c r="AR141" s="85">
        <f>+AN141*0</f>
        <v>0</v>
      </c>
      <c r="AS141" s="104"/>
      <c r="AT141" s="104"/>
      <c r="AU141" s="54" t="e">
        <f t="shared" ref="AU141:AU142" si="576">+(AS141/AP141)</f>
        <v>#DIV/0!</v>
      </c>
      <c r="AV141" s="54" t="e">
        <f t="shared" ref="AV141:AV142" si="577">+(AT141/AR141)</f>
        <v>#DIV/0!</v>
      </c>
      <c r="AW141" s="54">
        <f t="shared" ref="AW141:AW142" si="578">+(AS141/AL141)</f>
        <v>0</v>
      </c>
      <c r="AX141" s="54">
        <f t="shared" ref="AX141:AX142" si="579">+(AT141/AN141)</f>
        <v>0</v>
      </c>
      <c r="AY141" s="54"/>
      <c r="AZ141" s="149">
        <v>0</v>
      </c>
      <c r="BA141" s="99" t="str">
        <f t="shared" ref="BA141:BA142" si="580">+AM141</f>
        <v>Contratar el servicio de documentación de los servicios TI y Sistemas de Información</v>
      </c>
      <c r="BB141" s="85">
        <v>0</v>
      </c>
      <c r="BC141" s="56"/>
      <c r="BD141" s="56"/>
      <c r="BE141" s="54" t="e">
        <f t="shared" ref="BE141:BE142" si="581">+(BC141/AZ141)</f>
        <v>#DIV/0!</v>
      </c>
      <c r="BF141" s="54" t="e">
        <f t="shared" ref="BF141:BF142" si="582">+(BD141/BB141)</f>
        <v>#DIV/0!</v>
      </c>
      <c r="BG141" s="54">
        <f t="shared" ref="BG141:BG142" si="583">+(BC141+AS141)/AL141</f>
        <v>0</v>
      </c>
      <c r="BH141" s="54">
        <f t="shared" ref="BH141:BH142" si="584">+(BD141+AT141)/AN141</f>
        <v>0</v>
      </c>
      <c r="BI141" s="54"/>
      <c r="BJ141" s="149">
        <v>0.2</v>
      </c>
      <c r="BK141" s="99" t="str">
        <f t="shared" ref="BK141:BK142" si="585">+AM141</f>
        <v>Contratar el servicio de documentación de los servicios TI y Sistemas de Información</v>
      </c>
      <c r="BL141" s="85">
        <f>+AC141*0.6</f>
        <v>75461261.741929799</v>
      </c>
      <c r="BM141" s="104"/>
      <c r="BN141" s="104"/>
      <c r="BO141" s="54">
        <f t="shared" ref="BO141:BO142" si="586">+(BM141/BJ141)</f>
        <v>0</v>
      </c>
      <c r="BP141" s="54">
        <f t="shared" ref="BP141:BP142" si="587">+(BN141/BL141)</f>
        <v>0</v>
      </c>
      <c r="BQ141" s="54">
        <f t="shared" ref="BQ141:BQ142" si="588">+(BC141+AS141+BM141)/AL141</f>
        <v>0</v>
      </c>
      <c r="BR141" s="54">
        <f t="shared" ref="BR141:BR142" si="589">+(BD141+AT141+BN141)/AN141</f>
        <v>0</v>
      </c>
      <c r="BS141" s="54"/>
      <c r="BT141" s="152">
        <v>0.8</v>
      </c>
      <c r="BU141" s="99" t="str">
        <f t="shared" ref="BU141:BU142" si="590">+AM141</f>
        <v>Contratar el servicio de documentación de los servicios TI y Sistemas de Información</v>
      </c>
      <c r="BV141" s="184">
        <f>+AC141*0.4</f>
        <v>50307507.827953205</v>
      </c>
      <c r="BW141" s="104"/>
      <c r="BX141" s="104"/>
      <c r="BY141" s="83">
        <f t="shared" ref="BY141:BY142" si="591">+(BW141/BT141)</f>
        <v>0</v>
      </c>
      <c r="BZ141" s="83">
        <f t="shared" ref="BZ141:BZ142" si="592">+(BX141/BV141)</f>
        <v>0</v>
      </c>
      <c r="CA141" s="83">
        <f t="shared" ref="CA141:CA142" si="593">+(BC141+AS141+BM141+BW141)/AL141</f>
        <v>0</v>
      </c>
      <c r="CB141" s="83">
        <f t="shared" ref="CB141:CB142" si="594">+(BD141+AT141+BN141+BX141)/AN141</f>
        <v>0</v>
      </c>
      <c r="CC141" s="83"/>
      <c r="CD141" s="57" t="str">
        <f t="shared" ref="CD141:CD142" si="595">IF(AND(AP141=0,AS141=0),"No Prog ni Ejec",IF(AP141=0,CONCATENATE("No Prog, Ejec=  ",AS141),AS141/AP141))</f>
        <v>No Prog ni Ejec</v>
      </c>
      <c r="CE141" s="57" t="str">
        <f t="shared" ref="CE141" si="596">IF(AND(AR141=0,AT141=0),"No Prog ni Ejec",IF(AR141=0,CONCATENATE("No Prog, Ejec=  ",AT141),AT141/AR141))</f>
        <v>No Prog ni Ejec</v>
      </c>
      <c r="CF141" s="57" t="str">
        <f t="shared" ref="CF141" si="597">IF(AND(AZ141=0,BC141=0),"No Prog ni Ejec",IF(AZ141=0,CONCATENATE("No Prog, Ejec=  ",BC141),BC141/AZ141))</f>
        <v>No Prog ni Ejec</v>
      </c>
      <c r="CG141" s="57" t="str">
        <f t="shared" ref="CG141" si="598">IF(AND(BB141=0,BD141=0),"No Prog ni Ejec",IF(BB141=0,CONCATENATE("No Prog, Ejec=  ",BD141),BD141/BB141))</f>
        <v>No Prog ni Ejec</v>
      </c>
      <c r="CH141" s="57">
        <f t="shared" ref="CH141" si="599">IF(AND(BJ141=0,BM141=0),"No Prog ni Ejec",IF(BJ141=0,CONCATENATE("No Prog, Ejec=  ",BM141),BM141/BJ141))</f>
        <v>0</v>
      </c>
      <c r="CI141" s="57">
        <f t="shared" ref="CI141" si="600">IF(AND(BL141=0,BN141=0),"No Prog ni Ejec",IF(BL141=0,CONCATENATE("No Prog, Ejec=  ",BN141),BN141/BL141))</f>
        <v>0</v>
      </c>
      <c r="CJ141" s="57">
        <f t="shared" ref="CJ141" si="601">IF(AND(BT141=0,BW141=0),"No Prog ni Ejec",IF(BT141=0,CONCATENATE("No Prog, Ejec=  ",BW141),BW141/BT141))</f>
        <v>0</v>
      </c>
      <c r="CK141" s="57">
        <f t="shared" ref="CK141" si="602">IF(AND(BV141=0,BX141=0),"No Prog ni Ejec",IF(BV141=0,CONCATENATE("No Prog, Ejec=  ",BX141),BX141/BV141))</f>
        <v>0</v>
      </c>
      <c r="CL141" s="113">
        <f t="shared" si="572"/>
        <v>0</v>
      </c>
      <c r="CV141" s="93">
        <v>6</v>
      </c>
    </row>
    <row r="142" spans="1:106" s="58" customFormat="1" ht="89.25" hidden="1" x14ac:dyDescent="0.2">
      <c r="A142" s="104">
        <v>11600</v>
      </c>
      <c r="B142" s="99" t="s">
        <v>4</v>
      </c>
      <c r="C142" s="99" t="s">
        <v>303</v>
      </c>
      <c r="D142" s="101" t="s">
        <v>1048</v>
      </c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68" t="s">
        <v>1171</v>
      </c>
      <c r="R142" s="168" t="s">
        <v>1178</v>
      </c>
      <c r="S142" s="104" t="s">
        <v>100</v>
      </c>
      <c r="T142" s="99" t="s">
        <v>94</v>
      </c>
      <c r="U142" s="99" t="s">
        <v>201</v>
      </c>
      <c r="V142" s="99" t="s">
        <v>201</v>
      </c>
      <c r="W142" s="104" t="s">
        <v>1152</v>
      </c>
      <c r="X142" s="99" t="s">
        <v>1086</v>
      </c>
      <c r="Y142" s="105" t="s">
        <v>359</v>
      </c>
      <c r="Z142" s="49">
        <v>3</v>
      </c>
      <c r="AA142" s="104" t="s">
        <v>1142</v>
      </c>
      <c r="AB142" s="99" t="s">
        <v>1085</v>
      </c>
      <c r="AC142" s="89">
        <v>0</v>
      </c>
      <c r="AD142" s="90">
        <v>1</v>
      </c>
      <c r="AE142" s="99" t="s">
        <v>17</v>
      </c>
      <c r="AF142" s="99" t="s">
        <v>262</v>
      </c>
      <c r="AG142" s="99" t="s">
        <v>201</v>
      </c>
      <c r="AH142" s="99" t="s">
        <v>639</v>
      </c>
      <c r="AI142" s="99" t="s">
        <v>1076</v>
      </c>
      <c r="AJ142" s="99" t="s">
        <v>1087</v>
      </c>
      <c r="AK142" s="99" t="s">
        <v>201</v>
      </c>
      <c r="AL142" s="50">
        <v>3</v>
      </c>
      <c r="AM142" s="99" t="str">
        <f>+AB142</f>
        <v>Realizar reuniones de autocontrol y seguimiento a los procesos que evidencien el monitoreo a los riesgos, indicadores, planes de mejoramiento, manuales y documentos asociados</v>
      </c>
      <c r="AN142" s="51">
        <f t="shared" si="574"/>
        <v>0</v>
      </c>
      <c r="AO142" s="52" t="s">
        <v>48</v>
      </c>
      <c r="AP142" s="50">
        <v>0</v>
      </c>
      <c r="AQ142" s="99" t="str">
        <f t="shared" si="575"/>
        <v>Realizar reuniones de autocontrol y seguimiento a los procesos que evidencien el monitoreo a los riesgos, indicadores, planes de mejoramiento, manuales y documentos asociados</v>
      </c>
      <c r="AR142" s="89">
        <f>+AN142/4</f>
        <v>0</v>
      </c>
      <c r="AS142" s="104"/>
      <c r="AT142" s="104"/>
      <c r="AU142" s="54" t="e">
        <f t="shared" si="576"/>
        <v>#DIV/0!</v>
      </c>
      <c r="AV142" s="54" t="e">
        <f t="shared" si="577"/>
        <v>#DIV/0!</v>
      </c>
      <c r="AW142" s="54">
        <f t="shared" si="578"/>
        <v>0</v>
      </c>
      <c r="AX142" s="54" t="e">
        <f t="shared" si="579"/>
        <v>#DIV/0!</v>
      </c>
      <c r="AY142" s="54"/>
      <c r="AZ142" s="50">
        <v>1</v>
      </c>
      <c r="BA142" s="99" t="str">
        <f t="shared" si="580"/>
        <v>Realizar reuniones de autocontrol y seguimiento a los procesos que evidencien el monitoreo a los riesgos, indicadores, planes de mejoramiento, manuales y documentos asociados</v>
      </c>
      <c r="BB142" s="89">
        <f>+AN142/4</f>
        <v>0</v>
      </c>
      <c r="BC142" s="56"/>
      <c r="BD142" s="56"/>
      <c r="BE142" s="54">
        <f t="shared" si="581"/>
        <v>0</v>
      </c>
      <c r="BF142" s="54" t="e">
        <f t="shared" si="582"/>
        <v>#DIV/0!</v>
      </c>
      <c r="BG142" s="54">
        <f t="shared" si="583"/>
        <v>0</v>
      </c>
      <c r="BH142" s="54" t="e">
        <f t="shared" si="584"/>
        <v>#DIV/0!</v>
      </c>
      <c r="BI142" s="54"/>
      <c r="BJ142" s="50">
        <v>1</v>
      </c>
      <c r="BK142" s="99" t="str">
        <f t="shared" si="585"/>
        <v>Realizar reuniones de autocontrol y seguimiento a los procesos que evidencien el monitoreo a los riesgos, indicadores, planes de mejoramiento, manuales y documentos asociados</v>
      </c>
      <c r="BL142" s="89">
        <f>+AN142/4</f>
        <v>0</v>
      </c>
      <c r="BM142" s="104"/>
      <c r="BN142" s="104"/>
      <c r="BO142" s="54">
        <f t="shared" si="586"/>
        <v>0</v>
      </c>
      <c r="BP142" s="54" t="e">
        <f t="shared" si="587"/>
        <v>#DIV/0!</v>
      </c>
      <c r="BQ142" s="54">
        <f t="shared" si="588"/>
        <v>0</v>
      </c>
      <c r="BR142" s="54" t="e">
        <f t="shared" si="589"/>
        <v>#DIV/0!</v>
      </c>
      <c r="BS142" s="54"/>
      <c r="BT142" s="50">
        <v>1</v>
      </c>
      <c r="BU142" s="99" t="str">
        <f t="shared" si="590"/>
        <v>Realizar reuniones de autocontrol y seguimiento a los procesos que evidencien el monitoreo a los riesgos, indicadores, planes de mejoramiento, manuales y documentos asociados</v>
      </c>
      <c r="BV142" s="89">
        <f>+AN142/4</f>
        <v>0</v>
      </c>
      <c r="BW142" s="104"/>
      <c r="BX142" s="104"/>
      <c r="BY142" s="83">
        <f t="shared" si="591"/>
        <v>0</v>
      </c>
      <c r="BZ142" s="83" t="e">
        <f t="shared" si="592"/>
        <v>#DIV/0!</v>
      </c>
      <c r="CA142" s="83">
        <f t="shared" si="593"/>
        <v>0</v>
      </c>
      <c r="CB142" s="83" t="e">
        <f t="shared" si="594"/>
        <v>#DIV/0!</v>
      </c>
      <c r="CC142" s="83"/>
      <c r="CD142" s="57" t="str">
        <f t="shared" si="595"/>
        <v>No Prog ni Ejec</v>
      </c>
      <c r="CE142" s="57" t="str">
        <f t="shared" ref="CE142" si="603">IF(AND(AR142=0,AT142=0),"No Prog ni Ejec",IF(AR142=0,CONCATENATE("No Prog, Ejec=  ",AT142),AT142/AR142))</f>
        <v>No Prog ni Ejec</v>
      </c>
      <c r="CF142" s="57">
        <f t="shared" ref="CF142" si="604">IF(AND(AZ142=0,BC142=0),"No Prog ni Ejec",IF(AZ142=0,CONCATENATE("No Prog, Ejec=  ",BC142),BC142/AZ142))</f>
        <v>0</v>
      </c>
      <c r="CG142" s="57" t="str">
        <f t="shared" ref="CG142" si="605">IF(AND(BB142=0,BD142=0),"No Prog ni Ejec",IF(BB142=0,CONCATENATE("No Prog, Ejec=  ",BD142),BD142/BB142))</f>
        <v>No Prog ni Ejec</v>
      </c>
      <c r="CH142" s="57">
        <f t="shared" ref="CH142" si="606">IF(AND(BJ142=0,BM142=0),"No Prog ni Ejec",IF(BJ142=0,CONCATENATE("No Prog, Ejec=  ",BM142),BM142/BJ142))</f>
        <v>0</v>
      </c>
      <c r="CI142" s="57" t="str">
        <f t="shared" ref="CI142" si="607">IF(AND(BL142=0,BN142=0),"No Prog ni Ejec",IF(BL142=0,CONCATENATE("No Prog, Ejec=  ",BN142),BN142/BL142))</f>
        <v>No Prog ni Ejec</v>
      </c>
      <c r="CJ142" s="57">
        <f t="shared" ref="CJ142" si="608">IF(AND(BT142=0,BW142=0),"No Prog ni Ejec",IF(BT142=0,CONCATENATE("No Prog, Ejec=  ",BW142),BW142/BT142))</f>
        <v>0</v>
      </c>
      <c r="CK142" s="57" t="str">
        <f t="shared" ref="CK142" si="609">IF(AND(BV142=0,BX142=0),"No Prog ni Ejec",IF(BV142=0,CONCATENATE("No Prog, Ejec=  ",BX142),BX142/BV142))</f>
        <v>No Prog ni Ejec</v>
      </c>
      <c r="CL142" s="113">
        <f t="shared" si="572"/>
        <v>0</v>
      </c>
      <c r="CQ142" s="93">
        <v>1</v>
      </c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</row>
    <row r="143" spans="1:106" s="58" customFormat="1" ht="127.5" hidden="1" x14ac:dyDescent="0.2">
      <c r="A143" s="104">
        <v>11600</v>
      </c>
      <c r="B143" s="99" t="s">
        <v>4</v>
      </c>
      <c r="C143" s="81" t="s">
        <v>303</v>
      </c>
      <c r="D143" s="188" t="s">
        <v>1048</v>
      </c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58" t="s">
        <v>1174</v>
      </c>
      <c r="R143" s="158" t="s">
        <v>1180</v>
      </c>
      <c r="S143" s="104" t="s">
        <v>100</v>
      </c>
      <c r="T143" s="81" t="s">
        <v>94</v>
      </c>
      <c r="U143" s="99" t="s">
        <v>201</v>
      </c>
      <c r="V143" s="99" t="s">
        <v>201</v>
      </c>
      <c r="W143" s="104" t="s">
        <v>1153</v>
      </c>
      <c r="X143" s="81" t="s">
        <v>494</v>
      </c>
      <c r="Y143" s="86" t="s">
        <v>359</v>
      </c>
      <c r="Z143" s="150">
        <v>1</v>
      </c>
      <c r="AA143" s="104" t="s">
        <v>1143</v>
      </c>
      <c r="AB143" s="99" t="s">
        <v>632</v>
      </c>
      <c r="AC143" s="89">
        <v>0</v>
      </c>
      <c r="AD143" s="90">
        <v>1</v>
      </c>
      <c r="AE143" s="99" t="s">
        <v>17</v>
      </c>
      <c r="AF143" s="99" t="s">
        <v>23</v>
      </c>
      <c r="AG143" s="99" t="s">
        <v>201</v>
      </c>
      <c r="AH143" s="99" t="s">
        <v>639</v>
      </c>
      <c r="AI143" s="99" t="s">
        <v>82</v>
      </c>
      <c r="AJ143" s="99" t="s">
        <v>499</v>
      </c>
      <c r="AK143" s="99" t="s">
        <v>42</v>
      </c>
      <c r="AL143" s="150">
        <v>1</v>
      </c>
      <c r="AM143" s="99" t="str">
        <f t="shared" si="573"/>
        <v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v>
      </c>
      <c r="AN143" s="60">
        <f t="shared" ref="AN143:AN146" si="610">+AC143</f>
        <v>0</v>
      </c>
      <c r="AO143" s="52" t="s">
        <v>48</v>
      </c>
      <c r="AP143" s="150">
        <v>1</v>
      </c>
      <c r="AQ143" s="99" t="str">
        <f t="shared" si="360"/>
        <v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v>
      </c>
      <c r="AR143" s="89">
        <v>0</v>
      </c>
      <c r="AS143" s="104"/>
      <c r="AT143" s="104"/>
      <c r="AU143" s="54">
        <f t="shared" ref="AU143:AU146" si="611">+(AS143/AP143)</f>
        <v>0</v>
      </c>
      <c r="AV143" s="54" t="e">
        <f t="shared" ref="AV143:AV146" si="612">+(AT143/AR143)</f>
        <v>#DIV/0!</v>
      </c>
      <c r="AW143" s="54">
        <f t="shared" ref="AW143:AW146" si="613">+(AS143/AL143)</f>
        <v>0</v>
      </c>
      <c r="AX143" s="54" t="e">
        <f t="shared" ref="AX143:AX146" si="614">+(AT143/AN143)</f>
        <v>#DIV/0!</v>
      </c>
      <c r="AY143" s="54"/>
      <c r="AZ143" s="192">
        <v>0</v>
      </c>
      <c r="BA143" s="99" t="str">
        <f t="shared" si="398"/>
        <v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v>
      </c>
      <c r="BB143" s="89">
        <v>0</v>
      </c>
      <c r="BC143" s="56"/>
      <c r="BD143" s="56"/>
      <c r="BE143" s="54" t="e">
        <f t="shared" ref="BE143:BE147" si="615">+(BC143/AZ143)</f>
        <v>#DIV/0!</v>
      </c>
      <c r="BF143" s="54" t="e">
        <f t="shared" ref="BF143:BF147" si="616">+(BD143/BB143)</f>
        <v>#DIV/0!</v>
      </c>
      <c r="BG143" s="54">
        <f t="shared" ref="BG143:BG147" si="617">+(BC143+AS143)/AL143</f>
        <v>0</v>
      </c>
      <c r="BH143" s="54" t="e">
        <f t="shared" ref="BH143:BH147" si="618">+(BD143+AT143)/AN143</f>
        <v>#DIV/0!</v>
      </c>
      <c r="BI143" s="54"/>
      <c r="BJ143" s="192">
        <v>0</v>
      </c>
      <c r="BK143" s="99" t="str">
        <f t="shared" si="403"/>
        <v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v>
      </c>
      <c r="BL143" s="89">
        <v>0</v>
      </c>
      <c r="BM143" s="104"/>
      <c r="BN143" s="104"/>
      <c r="BO143" s="54" t="e">
        <f t="shared" ref="BO143:BO148" si="619">+(BM143/BJ143)</f>
        <v>#DIV/0!</v>
      </c>
      <c r="BP143" s="54" t="e">
        <f t="shared" ref="BP143:BP148" si="620">+(BN143/BL143)</f>
        <v>#DIV/0!</v>
      </c>
      <c r="BQ143" s="54">
        <f t="shared" ref="BQ143:BQ148" si="621">+(BC143+AS143+BM143)/AL143</f>
        <v>0</v>
      </c>
      <c r="BR143" s="54" t="e">
        <f t="shared" ref="BR143:BR148" si="622">+(BD143+AT143+BN143)/AN143</f>
        <v>#DIV/0!</v>
      </c>
      <c r="BS143" s="54"/>
      <c r="BT143" s="192">
        <v>0</v>
      </c>
      <c r="BU143" s="99" t="str">
        <f t="shared" si="404"/>
        <v>Poner en producción una herramienta tecnológica para la medición de la oportunidad de respuesta a las PQRSD, para así dar cumplimiento a lo establecido en la Resolución 668 de 2018 de la ADRES en su artículo 35 numeral 3 y con base en los requerimientos de la Dirección Administrativa y Financiera</v>
      </c>
      <c r="BV143" s="89">
        <v>0</v>
      </c>
      <c r="BW143" s="104"/>
      <c r="BX143" s="104"/>
      <c r="BY143" s="83" t="e">
        <f t="shared" ref="BY143:BY149" si="623">+(BW143/BT143)</f>
        <v>#DIV/0!</v>
      </c>
      <c r="BZ143" s="83" t="e">
        <f t="shared" ref="BZ143:BZ149" si="624">+(BX143/BV143)</f>
        <v>#DIV/0!</v>
      </c>
      <c r="CA143" s="83">
        <f t="shared" ref="CA143:CA149" si="625">+(BC143+AS143+BM143+BW143)/AL143</f>
        <v>0</v>
      </c>
      <c r="CB143" s="83" t="e">
        <f t="shared" ref="CB143:CB149" si="626">+(BD143+AT143+BN143+BX143)/AN143</f>
        <v>#DIV/0!</v>
      </c>
      <c r="CC143" s="83"/>
      <c r="CD143" s="57">
        <f t="shared" ref="CD143:CD149" si="627">IF(AND(AP143=0,AS143=0),"No Prog ni Ejec",IF(AP143=0,CONCATENATE("No Prog, Ejec=  ",AS143),AS143/AP143))</f>
        <v>0</v>
      </c>
      <c r="CE143" s="57" t="str">
        <f t="shared" ref="CE143:CE149" si="628">IF(AND(AR143=0,AT143=0),"No Prog ni Ejec",IF(AR143=0,CONCATENATE("No Prog, Ejec=  ",AT143),AT143/AR143))</f>
        <v>No Prog ni Ejec</v>
      </c>
      <c r="CF143" s="57" t="str">
        <f t="shared" ref="CF143:CF149" si="629">IF(AND(AZ143=0,BC143=0),"No Prog ni Ejec",IF(AZ143=0,CONCATENATE("No Prog, Ejec=  ",BC143),BC143/AZ143))</f>
        <v>No Prog ni Ejec</v>
      </c>
      <c r="CG143" s="57" t="str">
        <f t="shared" ref="CG143:CG149" si="630">IF(AND(BB143=0,BD143=0),"No Prog ni Ejec",IF(BB143=0,CONCATENATE("No Prog, Ejec=  ",BD143),BD143/BB143))</f>
        <v>No Prog ni Ejec</v>
      </c>
      <c r="CH143" s="57" t="str">
        <f t="shared" ref="CH143:CH149" si="631">IF(AND(BJ143=0,BM143=0),"No Prog ni Ejec",IF(BJ143=0,CONCATENATE("No Prog, Ejec=  ",BM143),BM143/BJ143))</f>
        <v>No Prog ni Ejec</v>
      </c>
      <c r="CI143" s="57" t="str">
        <f t="shared" ref="CI143:CI149" si="632">IF(AND(BL143=0,BN143=0),"No Prog ni Ejec",IF(BL143=0,CONCATENATE("No Prog, Ejec=  ",BN143),BN143/BL143))</f>
        <v>No Prog ni Ejec</v>
      </c>
      <c r="CJ143" s="57" t="str">
        <f t="shared" ref="CJ143:CJ149" si="633">IF(AND(BT143=0,BW143=0),"No Prog ni Ejec",IF(BT143=0,CONCATENATE("No Prog, Ejec=  ",BW143),BW143/BT143))</f>
        <v>No Prog ni Ejec</v>
      </c>
      <c r="CK143" s="57" t="str">
        <f t="shared" ref="CK143:CK149" si="634">IF(AND(BV143=0,BX143=0),"No Prog ni Ejec",IF(BV143=0,CONCATENATE("No Prog, Ejec=  ",BX143),BX143/BV143))</f>
        <v>No Prog ni Ejec</v>
      </c>
      <c r="CL143" s="113">
        <f t="shared" si="572"/>
        <v>0</v>
      </c>
      <c r="CQ143" s="93">
        <v>1</v>
      </c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</row>
    <row r="144" spans="1:106" s="58" customFormat="1" ht="229.5" hidden="1" customHeight="1" x14ac:dyDescent="0.2">
      <c r="A144" s="104">
        <v>11600</v>
      </c>
      <c r="B144" s="99" t="s">
        <v>4</v>
      </c>
      <c r="C144" s="81" t="s">
        <v>493</v>
      </c>
      <c r="D144" s="188" t="s">
        <v>1048</v>
      </c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 t="s">
        <v>1048</v>
      </c>
      <c r="P144" s="188" t="s">
        <v>1048</v>
      </c>
      <c r="Q144" s="168" t="s">
        <v>1171</v>
      </c>
      <c r="R144" s="158" t="s">
        <v>1184</v>
      </c>
      <c r="S144" s="104" t="s">
        <v>100</v>
      </c>
      <c r="T144" s="81" t="s">
        <v>94</v>
      </c>
      <c r="U144" s="99" t="s">
        <v>201</v>
      </c>
      <c r="V144" s="99" t="s">
        <v>201</v>
      </c>
      <c r="W144" s="104" t="s">
        <v>1154</v>
      </c>
      <c r="X144" s="81" t="s">
        <v>495</v>
      </c>
      <c r="Y144" s="86" t="s">
        <v>359</v>
      </c>
      <c r="Z144" s="150">
        <v>1</v>
      </c>
      <c r="AA144" s="104" t="s">
        <v>1144</v>
      </c>
      <c r="AB144" s="81" t="s">
        <v>497</v>
      </c>
      <c r="AC144" s="89">
        <v>0</v>
      </c>
      <c r="AD144" s="90">
        <v>1</v>
      </c>
      <c r="AE144" s="99" t="s">
        <v>17</v>
      </c>
      <c r="AF144" s="99" t="s">
        <v>262</v>
      </c>
      <c r="AG144" s="99" t="s">
        <v>201</v>
      </c>
      <c r="AH144" s="99" t="s">
        <v>639</v>
      </c>
      <c r="AI144" s="99" t="s">
        <v>1070</v>
      </c>
      <c r="AJ144" s="81" t="s">
        <v>500</v>
      </c>
      <c r="AK144" s="99" t="s">
        <v>201</v>
      </c>
      <c r="AL144" s="150">
        <v>1</v>
      </c>
      <c r="AM144" s="99" t="str">
        <f t="shared" si="573"/>
        <v>Actualizar de manera colaborativa la Política del Sistema Integrado de Administración de Riesgos de la ADRES.</v>
      </c>
      <c r="AN144" s="60">
        <f t="shared" si="610"/>
        <v>0</v>
      </c>
      <c r="AO144" s="52" t="s">
        <v>48</v>
      </c>
      <c r="AP144" s="192">
        <v>0</v>
      </c>
      <c r="AQ144" s="99" t="str">
        <f t="shared" si="360"/>
        <v>Actualizar de manera colaborativa la Política del Sistema Integrado de Administración de Riesgos de la ADRES.</v>
      </c>
      <c r="AR144" s="63">
        <f>+AN144*0</f>
        <v>0</v>
      </c>
      <c r="AS144" s="104"/>
      <c r="AT144" s="104"/>
      <c r="AU144" s="54" t="e">
        <f t="shared" si="611"/>
        <v>#DIV/0!</v>
      </c>
      <c r="AV144" s="54" t="e">
        <f t="shared" si="612"/>
        <v>#DIV/0!</v>
      </c>
      <c r="AW144" s="54">
        <f t="shared" si="613"/>
        <v>0</v>
      </c>
      <c r="AX144" s="54" t="e">
        <f t="shared" si="614"/>
        <v>#DIV/0!</v>
      </c>
      <c r="AY144" s="54"/>
      <c r="AZ144" s="150">
        <v>1</v>
      </c>
      <c r="BA144" s="99" t="str">
        <f t="shared" si="398"/>
        <v>Actualizar de manera colaborativa la Política del Sistema Integrado de Administración de Riesgos de la ADRES.</v>
      </c>
      <c r="BB144" s="63">
        <v>0</v>
      </c>
      <c r="BC144" s="56"/>
      <c r="BD144" s="56"/>
      <c r="BE144" s="54">
        <f t="shared" si="615"/>
        <v>0</v>
      </c>
      <c r="BF144" s="54" t="e">
        <f t="shared" si="616"/>
        <v>#DIV/0!</v>
      </c>
      <c r="BG144" s="54">
        <f t="shared" si="617"/>
        <v>0</v>
      </c>
      <c r="BH144" s="54" t="e">
        <f t="shared" si="618"/>
        <v>#DIV/0!</v>
      </c>
      <c r="BI144" s="54"/>
      <c r="BJ144" s="192">
        <v>0</v>
      </c>
      <c r="BK144" s="99" t="str">
        <f t="shared" si="403"/>
        <v>Actualizar de manera colaborativa la Política del Sistema Integrado de Administración de Riesgos de la ADRES.</v>
      </c>
      <c r="BL144" s="63">
        <v>0</v>
      </c>
      <c r="BM144" s="104"/>
      <c r="BN144" s="104"/>
      <c r="BO144" s="54" t="e">
        <f t="shared" si="619"/>
        <v>#DIV/0!</v>
      </c>
      <c r="BP144" s="54" t="e">
        <f t="shared" si="620"/>
        <v>#DIV/0!</v>
      </c>
      <c r="BQ144" s="54">
        <f t="shared" si="621"/>
        <v>0</v>
      </c>
      <c r="BR144" s="54" t="e">
        <f t="shared" si="622"/>
        <v>#DIV/0!</v>
      </c>
      <c r="BS144" s="54"/>
      <c r="BT144" s="192">
        <v>0</v>
      </c>
      <c r="BU144" s="99" t="str">
        <f t="shared" si="404"/>
        <v>Actualizar de manera colaborativa la Política del Sistema Integrado de Administración de Riesgos de la ADRES.</v>
      </c>
      <c r="BV144" s="155">
        <v>0</v>
      </c>
      <c r="BW144" s="104"/>
      <c r="BX144" s="104"/>
      <c r="BY144" s="83" t="e">
        <f t="shared" si="623"/>
        <v>#DIV/0!</v>
      </c>
      <c r="BZ144" s="83" t="e">
        <f t="shared" si="624"/>
        <v>#DIV/0!</v>
      </c>
      <c r="CA144" s="83">
        <f t="shared" si="625"/>
        <v>0</v>
      </c>
      <c r="CB144" s="83" t="e">
        <f t="shared" si="626"/>
        <v>#DIV/0!</v>
      </c>
      <c r="CC144" s="83"/>
      <c r="CD144" s="57" t="str">
        <f t="shared" si="627"/>
        <v>No Prog ni Ejec</v>
      </c>
      <c r="CE144" s="57" t="str">
        <f t="shared" si="628"/>
        <v>No Prog ni Ejec</v>
      </c>
      <c r="CF144" s="57">
        <f t="shared" si="629"/>
        <v>0</v>
      </c>
      <c r="CG144" s="57" t="str">
        <f t="shared" si="630"/>
        <v>No Prog ni Ejec</v>
      </c>
      <c r="CH144" s="57" t="str">
        <f t="shared" si="631"/>
        <v>No Prog ni Ejec</v>
      </c>
      <c r="CI144" s="57" t="str">
        <f t="shared" si="632"/>
        <v>No Prog ni Ejec</v>
      </c>
      <c r="CJ144" s="57" t="str">
        <f t="shared" si="633"/>
        <v>No Prog ni Ejec</v>
      </c>
      <c r="CK144" s="57" t="str">
        <f t="shared" si="634"/>
        <v>No Prog ni Ejec</v>
      </c>
      <c r="CL144" s="113">
        <f t="shared" si="572"/>
        <v>0</v>
      </c>
      <c r="CQ144" s="93" t="s">
        <v>1048</v>
      </c>
      <c r="CR144" s="93" t="s">
        <v>1048</v>
      </c>
      <c r="CS144" s="93" t="s">
        <v>1048</v>
      </c>
      <c r="CT144" s="93"/>
      <c r="CU144" s="93"/>
      <c r="CV144" s="93"/>
      <c r="CW144" s="93"/>
      <c r="CX144" s="93"/>
      <c r="CY144" s="93"/>
      <c r="CZ144" s="93"/>
      <c r="DA144" s="93"/>
      <c r="DB144" s="93"/>
    </row>
    <row r="145" spans="1:106" s="58" customFormat="1" ht="204" hidden="1" x14ac:dyDescent="0.2">
      <c r="A145" s="104">
        <v>11600</v>
      </c>
      <c r="B145" s="99" t="s">
        <v>4</v>
      </c>
      <c r="C145" s="81" t="s">
        <v>493</v>
      </c>
      <c r="D145" s="188" t="s">
        <v>1048</v>
      </c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 t="s">
        <v>1048</v>
      </c>
      <c r="P145" s="188" t="s">
        <v>1048</v>
      </c>
      <c r="Q145" s="168" t="s">
        <v>1171</v>
      </c>
      <c r="R145" s="158" t="s">
        <v>1185</v>
      </c>
      <c r="S145" s="104" t="s">
        <v>100</v>
      </c>
      <c r="T145" s="81" t="s">
        <v>94</v>
      </c>
      <c r="U145" s="99" t="s">
        <v>201</v>
      </c>
      <c r="V145" s="99" t="s">
        <v>201</v>
      </c>
      <c r="W145" s="104" t="s">
        <v>1155</v>
      </c>
      <c r="X145" s="81" t="s">
        <v>1195</v>
      </c>
      <c r="Y145" s="86" t="s">
        <v>359</v>
      </c>
      <c r="Z145" s="150">
        <v>1</v>
      </c>
      <c r="AA145" s="104" t="s">
        <v>1145</v>
      </c>
      <c r="AB145" s="81" t="s">
        <v>1196</v>
      </c>
      <c r="AC145" s="89">
        <v>0</v>
      </c>
      <c r="AD145" s="90">
        <v>1</v>
      </c>
      <c r="AE145" s="99" t="s">
        <v>17</v>
      </c>
      <c r="AF145" s="99" t="s">
        <v>262</v>
      </c>
      <c r="AG145" s="99" t="s">
        <v>201</v>
      </c>
      <c r="AH145" s="99" t="s">
        <v>639</v>
      </c>
      <c r="AI145" s="99" t="s">
        <v>1070</v>
      </c>
      <c r="AJ145" s="81" t="s">
        <v>1197</v>
      </c>
      <c r="AK145" s="99" t="s">
        <v>201</v>
      </c>
      <c r="AL145" s="150">
        <v>1</v>
      </c>
      <c r="AM145" s="99" t="str">
        <f t="shared" si="573"/>
        <v>Identificar los riesgos de seguridad digital según instrumento MSPS y la guía de la DAFP</v>
      </c>
      <c r="AN145" s="60">
        <f t="shared" si="610"/>
        <v>0</v>
      </c>
      <c r="AO145" s="52" t="s">
        <v>48</v>
      </c>
      <c r="AP145" s="192">
        <v>0</v>
      </c>
      <c r="AQ145" s="99" t="str">
        <f t="shared" si="360"/>
        <v>Identificar los riesgos de seguridad digital según instrumento MSPS y la guía de la DAFP</v>
      </c>
      <c r="AR145" s="63">
        <f>+AN145*0</f>
        <v>0</v>
      </c>
      <c r="AS145" s="104"/>
      <c r="AT145" s="104"/>
      <c r="AU145" s="54" t="e">
        <f t="shared" si="611"/>
        <v>#DIV/0!</v>
      </c>
      <c r="AV145" s="54" t="e">
        <f t="shared" si="612"/>
        <v>#DIV/0!</v>
      </c>
      <c r="AW145" s="54">
        <f t="shared" si="613"/>
        <v>0</v>
      </c>
      <c r="AX145" s="54" t="e">
        <f t="shared" si="614"/>
        <v>#DIV/0!</v>
      </c>
      <c r="AY145" s="54"/>
      <c r="AZ145" s="192">
        <v>0</v>
      </c>
      <c r="BA145" s="99" t="str">
        <f t="shared" si="398"/>
        <v>Identificar los riesgos de seguridad digital según instrumento MSPS y la guía de la DAFP</v>
      </c>
      <c r="BB145" s="63">
        <v>0</v>
      </c>
      <c r="BC145" s="56"/>
      <c r="BD145" s="56"/>
      <c r="BE145" s="54" t="e">
        <f t="shared" si="615"/>
        <v>#DIV/0!</v>
      </c>
      <c r="BF145" s="54" t="e">
        <f t="shared" si="616"/>
        <v>#DIV/0!</v>
      </c>
      <c r="BG145" s="54">
        <f t="shared" si="617"/>
        <v>0</v>
      </c>
      <c r="BH145" s="54" t="e">
        <f t="shared" si="618"/>
        <v>#DIV/0!</v>
      </c>
      <c r="BI145" s="54"/>
      <c r="BJ145" s="192">
        <v>0</v>
      </c>
      <c r="BK145" s="99" t="str">
        <f t="shared" si="403"/>
        <v>Identificar los riesgos de seguridad digital según instrumento MSPS y la guía de la DAFP</v>
      </c>
      <c r="BL145" s="63">
        <v>0</v>
      </c>
      <c r="BM145" s="104"/>
      <c r="BN145" s="104"/>
      <c r="BO145" s="54" t="e">
        <f t="shared" si="619"/>
        <v>#DIV/0!</v>
      </c>
      <c r="BP145" s="54" t="e">
        <f t="shared" si="620"/>
        <v>#DIV/0!</v>
      </c>
      <c r="BQ145" s="54">
        <f t="shared" si="621"/>
        <v>0</v>
      </c>
      <c r="BR145" s="54" t="e">
        <f t="shared" si="622"/>
        <v>#DIV/0!</v>
      </c>
      <c r="BS145" s="54"/>
      <c r="BT145" s="150">
        <v>1</v>
      </c>
      <c r="BU145" s="99" t="str">
        <f t="shared" si="404"/>
        <v>Identificar los riesgos de seguridad digital según instrumento MSPS y la guía de la DAFP</v>
      </c>
      <c r="BV145" s="155">
        <f>+AN145*BT145</f>
        <v>0</v>
      </c>
      <c r="BW145" s="104"/>
      <c r="BX145" s="104"/>
      <c r="BY145" s="83">
        <f t="shared" si="623"/>
        <v>0</v>
      </c>
      <c r="BZ145" s="83" t="e">
        <f t="shared" si="624"/>
        <v>#DIV/0!</v>
      </c>
      <c r="CA145" s="83">
        <f t="shared" si="625"/>
        <v>0</v>
      </c>
      <c r="CB145" s="83" t="e">
        <f t="shared" si="626"/>
        <v>#DIV/0!</v>
      </c>
      <c r="CC145" s="83"/>
      <c r="CD145" s="57" t="str">
        <f t="shared" si="627"/>
        <v>No Prog ni Ejec</v>
      </c>
      <c r="CE145" s="57" t="str">
        <f t="shared" si="628"/>
        <v>No Prog ni Ejec</v>
      </c>
      <c r="CF145" s="57" t="str">
        <f t="shared" si="629"/>
        <v>No Prog ni Ejec</v>
      </c>
      <c r="CG145" s="57" t="str">
        <f t="shared" si="630"/>
        <v>No Prog ni Ejec</v>
      </c>
      <c r="CH145" s="57" t="str">
        <f t="shared" si="631"/>
        <v>No Prog ni Ejec</v>
      </c>
      <c r="CI145" s="57" t="str">
        <f t="shared" si="632"/>
        <v>No Prog ni Ejec</v>
      </c>
      <c r="CJ145" s="57">
        <f t="shared" si="633"/>
        <v>0</v>
      </c>
      <c r="CK145" s="57" t="str">
        <f t="shared" si="634"/>
        <v>No Prog ni Ejec</v>
      </c>
      <c r="CL145" s="113">
        <f t="shared" si="572"/>
        <v>0</v>
      </c>
      <c r="CQ145" s="93"/>
      <c r="CR145" s="93"/>
      <c r="CS145" s="93">
        <v>3</v>
      </c>
      <c r="CT145" s="93"/>
      <c r="CU145" s="93"/>
      <c r="CV145" s="93"/>
      <c r="CW145" s="93"/>
      <c r="CX145" s="93"/>
      <c r="CY145" s="93"/>
      <c r="CZ145" s="93"/>
      <c r="DA145" s="93"/>
      <c r="DB145" s="93"/>
    </row>
    <row r="146" spans="1:106" s="58" customFormat="1" ht="102" hidden="1" x14ac:dyDescent="0.2">
      <c r="A146" s="104">
        <v>11600</v>
      </c>
      <c r="B146" s="99" t="s">
        <v>1198</v>
      </c>
      <c r="C146" s="81" t="s">
        <v>613</v>
      </c>
      <c r="D146" s="188" t="s">
        <v>1048</v>
      </c>
      <c r="E146" s="188"/>
      <c r="F146" s="188"/>
      <c r="G146" s="188" t="s">
        <v>1048</v>
      </c>
      <c r="H146" s="188"/>
      <c r="I146" s="188"/>
      <c r="J146" s="188"/>
      <c r="K146" s="188"/>
      <c r="L146" s="188" t="s">
        <v>1048</v>
      </c>
      <c r="M146" s="188"/>
      <c r="N146" s="188"/>
      <c r="O146" s="188"/>
      <c r="P146" s="188"/>
      <c r="Q146" s="158" t="s">
        <v>1175</v>
      </c>
      <c r="R146" s="158" t="s">
        <v>1182</v>
      </c>
      <c r="S146" s="104" t="s">
        <v>100</v>
      </c>
      <c r="T146" s="81" t="s">
        <v>94</v>
      </c>
      <c r="U146" s="99" t="s">
        <v>201</v>
      </c>
      <c r="V146" s="99" t="s">
        <v>201</v>
      </c>
      <c r="W146" s="104" t="s">
        <v>570</v>
      </c>
      <c r="X146" s="81" t="s">
        <v>496</v>
      </c>
      <c r="Y146" s="86" t="s">
        <v>359</v>
      </c>
      <c r="Z146" s="150">
        <v>1</v>
      </c>
      <c r="AA146" s="104" t="s">
        <v>569</v>
      </c>
      <c r="AB146" s="81" t="s">
        <v>498</v>
      </c>
      <c r="AC146" s="63">
        <v>0</v>
      </c>
      <c r="AD146" s="90">
        <v>1</v>
      </c>
      <c r="AE146" s="99" t="s">
        <v>16</v>
      </c>
      <c r="AF146" s="99" t="s">
        <v>21</v>
      </c>
      <c r="AG146" s="99" t="s">
        <v>201</v>
      </c>
      <c r="AH146" s="99" t="s">
        <v>639</v>
      </c>
      <c r="AI146" s="99" t="s">
        <v>77</v>
      </c>
      <c r="AJ146" s="81" t="s">
        <v>501</v>
      </c>
      <c r="AK146" s="99" t="s">
        <v>43</v>
      </c>
      <c r="AL146" s="150">
        <v>1</v>
      </c>
      <c r="AM146" s="99" t="str">
        <f t="shared" si="573"/>
        <v>Capacitar a los funcionarios sobre las características y generalidades de información, que puede ser considerada como dato abierto.</v>
      </c>
      <c r="AN146" s="60">
        <f t="shared" si="610"/>
        <v>0</v>
      </c>
      <c r="AO146" s="52" t="s">
        <v>48</v>
      </c>
      <c r="AP146" s="192">
        <v>0</v>
      </c>
      <c r="AQ146" s="99" t="str">
        <f t="shared" si="360"/>
        <v>Capacitar a los funcionarios sobre las características y generalidades de información, que puede ser considerada como dato abierto.</v>
      </c>
      <c r="AR146" s="63">
        <f>+AN146*0</f>
        <v>0</v>
      </c>
      <c r="AS146" s="104"/>
      <c r="AT146" s="104"/>
      <c r="AU146" s="54" t="e">
        <f t="shared" si="611"/>
        <v>#DIV/0!</v>
      </c>
      <c r="AV146" s="54" t="e">
        <f t="shared" si="612"/>
        <v>#DIV/0!</v>
      </c>
      <c r="AW146" s="54">
        <f t="shared" si="613"/>
        <v>0</v>
      </c>
      <c r="AX146" s="54" t="e">
        <f t="shared" si="614"/>
        <v>#DIV/0!</v>
      </c>
      <c r="AY146" s="54"/>
      <c r="AZ146" s="150">
        <v>1</v>
      </c>
      <c r="BA146" s="99" t="str">
        <f t="shared" si="398"/>
        <v>Capacitar a los funcionarios sobre las características y generalidades de información, que puede ser considerada como dato abierto.</v>
      </c>
      <c r="BB146" s="63">
        <v>0</v>
      </c>
      <c r="BC146" s="56"/>
      <c r="BD146" s="56"/>
      <c r="BE146" s="54">
        <f t="shared" si="615"/>
        <v>0</v>
      </c>
      <c r="BF146" s="54" t="e">
        <f t="shared" si="616"/>
        <v>#DIV/0!</v>
      </c>
      <c r="BG146" s="54">
        <f t="shared" si="617"/>
        <v>0</v>
      </c>
      <c r="BH146" s="54" t="e">
        <f t="shared" si="618"/>
        <v>#DIV/0!</v>
      </c>
      <c r="BI146" s="54"/>
      <c r="BJ146" s="192">
        <v>0</v>
      </c>
      <c r="BK146" s="99" t="str">
        <f t="shared" si="403"/>
        <v>Capacitar a los funcionarios sobre las características y generalidades de información, que puede ser considerada como dato abierto.</v>
      </c>
      <c r="BL146" s="63">
        <v>0</v>
      </c>
      <c r="BM146" s="104"/>
      <c r="BN146" s="104"/>
      <c r="BO146" s="54" t="e">
        <f t="shared" si="619"/>
        <v>#DIV/0!</v>
      </c>
      <c r="BP146" s="54" t="e">
        <f t="shared" si="620"/>
        <v>#DIV/0!</v>
      </c>
      <c r="BQ146" s="54">
        <f t="shared" si="621"/>
        <v>0</v>
      </c>
      <c r="BR146" s="54" t="e">
        <f t="shared" si="622"/>
        <v>#DIV/0!</v>
      </c>
      <c r="BS146" s="54"/>
      <c r="BT146" s="192">
        <v>0</v>
      </c>
      <c r="BU146" s="99" t="str">
        <f t="shared" si="404"/>
        <v>Capacitar a los funcionarios sobre las características y generalidades de información, que puede ser considerada como dato abierto.</v>
      </c>
      <c r="BV146" s="155">
        <f>+AN146*BT146</f>
        <v>0</v>
      </c>
      <c r="BW146" s="104"/>
      <c r="BX146" s="104"/>
      <c r="BY146" s="83" t="e">
        <f t="shared" si="623"/>
        <v>#DIV/0!</v>
      </c>
      <c r="BZ146" s="83" t="e">
        <f t="shared" si="624"/>
        <v>#DIV/0!</v>
      </c>
      <c r="CA146" s="83">
        <f t="shared" si="625"/>
        <v>0</v>
      </c>
      <c r="CB146" s="83" t="e">
        <f t="shared" si="626"/>
        <v>#DIV/0!</v>
      </c>
      <c r="CC146" s="83"/>
      <c r="CD146" s="57" t="str">
        <f t="shared" si="627"/>
        <v>No Prog ni Ejec</v>
      </c>
      <c r="CE146" s="57" t="str">
        <f t="shared" si="628"/>
        <v>No Prog ni Ejec</v>
      </c>
      <c r="CF146" s="57">
        <f t="shared" si="629"/>
        <v>0</v>
      </c>
      <c r="CG146" s="57" t="str">
        <f t="shared" si="630"/>
        <v>No Prog ni Ejec</v>
      </c>
      <c r="CH146" s="57" t="str">
        <f t="shared" si="631"/>
        <v>No Prog ni Ejec</v>
      </c>
      <c r="CI146" s="57" t="str">
        <f t="shared" si="632"/>
        <v>No Prog ni Ejec</v>
      </c>
      <c r="CJ146" s="57" t="str">
        <f t="shared" si="633"/>
        <v>No Prog ni Ejec</v>
      </c>
      <c r="CK146" s="57" t="str">
        <f t="shared" si="634"/>
        <v>No Prog ni Ejec</v>
      </c>
      <c r="CL146" s="113">
        <f t="shared" si="572"/>
        <v>0</v>
      </c>
      <c r="CT146" s="93">
        <v>4</v>
      </c>
      <c r="DA146" s="58">
        <v>11</v>
      </c>
    </row>
    <row r="147" spans="1:106" s="58" customFormat="1" ht="89.25" x14ac:dyDescent="0.2">
      <c r="A147" s="104">
        <v>11600</v>
      </c>
      <c r="B147" s="99" t="s">
        <v>4</v>
      </c>
      <c r="C147" s="81" t="s">
        <v>299</v>
      </c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 t="s">
        <v>1048</v>
      </c>
      <c r="P147" s="188"/>
      <c r="Q147" s="169" t="s">
        <v>201</v>
      </c>
      <c r="R147" s="169" t="s">
        <v>201</v>
      </c>
      <c r="S147" s="104" t="s">
        <v>100</v>
      </c>
      <c r="T147" s="81" t="s">
        <v>94</v>
      </c>
      <c r="U147" s="99" t="s">
        <v>201</v>
      </c>
      <c r="V147" s="99" t="s">
        <v>201</v>
      </c>
      <c r="W147" s="104" t="s">
        <v>1156</v>
      </c>
      <c r="X147" s="81" t="s">
        <v>502</v>
      </c>
      <c r="Y147" s="86" t="s">
        <v>359</v>
      </c>
      <c r="Z147" s="61">
        <v>2</v>
      </c>
      <c r="AA147" s="104" t="s">
        <v>1146</v>
      </c>
      <c r="AB147" s="81" t="s">
        <v>505</v>
      </c>
      <c r="AC147" s="89">
        <v>0</v>
      </c>
      <c r="AD147" s="90">
        <v>1</v>
      </c>
      <c r="AE147" s="99" t="s">
        <v>17</v>
      </c>
      <c r="AF147" s="99" t="s">
        <v>264</v>
      </c>
      <c r="AG147" s="99" t="s">
        <v>201</v>
      </c>
      <c r="AH147" s="99" t="s">
        <v>639</v>
      </c>
      <c r="AI147" s="99" t="s">
        <v>81</v>
      </c>
      <c r="AJ147" s="81" t="s">
        <v>1199</v>
      </c>
      <c r="AK147" s="99" t="s">
        <v>201</v>
      </c>
      <c r="AL147" s="61">
        <v>2</v>
      </c>
      <c r="AM147" s="99" t="str">
        <f t="shared" si="573"/>
        <v>Realizar evaluación del autodiagnóstico del Modelos de Seguridad y Privacidad de la Información - MSPI 1 vez por semestre</v>
      </c>
      <c r="AN147" s="60">
        <f t="shared" ref="AN147:AN152" si="635">+AC147</f>
        <v>0</v>
      </c>
      <c r="AO147" s="52" t="s">
        <v>48</v>
      </c>
      <c r="AP147" s="192">
        <v>0</v>
      </c>
      <c r="AQ147" s="99" t="str">
        <f t="shared" si="360"/>
        <v>Realizar evaluación del autodiagnóstico del Modelos de Seguridad y Privacidad de la Información - MSPI 1 vez por semestre</v>
      </c>
      <c r="AR147" s="63">
        <f t="shared" ref="AR147:AR152" si="636">+AN147*0</f>
        <v>0</v>
      </c>
      <c r="AS147" s="104"/>
      <c r="AT147" s="104"/>
      <c r="AU147" s="54" t="e">
        <f t="shared" ref="AU147:AU152" si="637">+(AS147/AP147)</f>
        <v>#DIV/0!</v>
      </c>
      <c r="AV147" s="54" t="e">
        <f t="shared" ref="AV147:AV152" si="638">+(AT147/AR147)</f>
        <v>#DIV/0!</v>
      </c>
      <c r="AW147" s="54">
        <f t="shared" ref="AW147:AW152" si="639">+(AS147/AL147)</f>
        <v>0</v>
      </c>
      <c r="AX147" s="54" t="e">
        <f t="shared" ref="AX147:AX152" si="640">+(AT147/AN147)</f>
        <v>#DIV/0!</v>
      </c>
      <c r="AY147" s="54"/>
      <c r="AZ147" s="150">
        <v>1</v>
      </c>
      <c r="BA147" s="99" t="str">
        <f t="shared" ref="BA147:BA152" si="641">+AM147</f>
        <v>Realizar evaluación del autodiagnóstico del Modelos de Seguridad y Privacidad de la Información - MSPI 1 vez por semestre</v>
      </c>
      <c r="BB147" s="63">
        <v>0</v>
      </c>
      <c r="BC147" s="56"/>
      <c r="BD147" s="56"/>
      <c r="BE147" s="54">
        <f t="shared" si="615"/>
        <v>0</v>
      </c>
      <c r="BF147" s="54" t="e">
        <f t="shared" si="616"/>
        <v>#DIV/0!</v>
      </c>
      <c r="BG147" s="54">
        <f t="shared" si="617"/>
        <v>0</v>
      </c>
      <c r="BH147" s="54" t="e">
        <f t="shared" si="618"/>
        <v>#DIV/0!</v>
      </c>
      <c r="BI147" s="54"/>
      <c r="BJ147" s="192">
        <v>0</v>
      </c>
      <c r="BK147" s="99" t="str">
        <f t="shared" ref="BK147:BK150" si="642">+AM147</f>
        <v>Realizar evaluación del autodiagnóstico del Modelos de Seguridad y Privacidad de la Información - MSPI 1 vez por semestre</v>
      </c>
      <c r="BL147" s="63">
        <v>0</v>
      </c>
      <c r="BM147" s="104"/>
      <c r="BN147" s="104"/>
      <c r="BO147" s="54" t="e">
        <f t="shared" si="619"/>
        <v>#DIV/0!</v>
      </c>
      <c r="BP147" s="54" t="e">
        <f t="shared" si="620"/>
        <v>#DIV/0!</v>
      </c>
      <c r="BQ147" s="54">
        <f t="shared" si="621"/>
        <v>0</v>
      </c>
      <c r="BR147" s="54" t="e">
        <f t="shared" si="622"/>
        <v>#DIV/0!</v>
      </c>
      <c r="BS147" s="54"/>
      <c r="BT147" s="150">
        <v>1</v>
      </c>
      <c r="BU147" s="99" t="str">
        <f t="shared" ref="BU147:BU150" si="643">+AM147</f>
        <v>Realizar evaluación del autodiagnóstico del Modelos de Seguridad y Privacidad de la Información - MSPI 1 vez por semestre</v>
      </c>
      <c r="BV147" s="155">
        <f t="shared" ref="BV147:BV150" si="644">+AN147*BT147</f>
        <v>0</v>
      </c>
      <c r="BW147" s="104"/>
      <c r="BX147" s="104"/>
      <c r="BY147" s="83">
        <f t="shared" si="623"/>
        <v>0</v>
      </c>
      <c r="BZ147" s="83" t="e">
        <f t="shared" si="624"/>
        <v>#DIV/0!</v>
      </c>
      <c r="CA147" s="83">
        <f t="shared" si="625"/>
        <v>0</v>
      </c>
      <c r="CB147" s="83" t="e">
        <f t="shared" si="626"/>
        <v>#DIV/0!</v>
      </c>
      <c r="CC147" s="83"/>
      <c r="CD147" s="57" t="str">
        <f t="shared" si="627"/>
        <v>No Prog ni Ejec</v>
      </c>
      <c r="CE147" s="57" t="str">
        <f t="shared" si="628"/>
        <v>No Prog ni Ejec</v>
      </c>
      <c r="CF147" s="57">
        <f t="shared" si="629"/>
        <v>0</v>
      </c>
      <c r="CG147" s="57" t="str">
        <f t="shared" si="630"/>
        <v>No Prog ni Ejec</v>
      </c>
      <c r="CH147" s="57" t="str">
        <f t="shared" si="631"/>
        <v>No Prog ni Ejec</v>
      </c>
      <c r="CI147" s="57" t="str">
        <f t="shared" si="632"/>
        <v>No Prog ni Ejec</v>
      </c>
      <c r="CJ147" s="57">
        <f t="shared" si="633"/>
        <v>0</v>
      </c>
      <c r="CK147" s="57" t="str">
        <f t="shared" si="634"/>
        <v>No Prog ni Ejec</v>
      </c>
      <c r="CL147" s="113">
        <f t="shared" si="572"/>
        <v>0</v>
      </c>
      <c r="CS147" s="93">
        <v>3</v>
      </c>
    </row>
    <row r="148" spans="1:106" s="58" customFormat="1" ht="89.25" x14ac:dyDescent="0.2">
      <c r="A148" s="104">
        <v>11600</v>
      </c>
      <c r="B148" s="99" t="s">
        <v>4</v>
      </c>
      <c r="C148" s="81" t="s">
        <v>299</v>
      </c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 t="s">
        <v>1048</v>
      </c>
      <c r="P148" s="188"/>
      <c r="Q148" s="169" t="s">
        <v>201</v>
      </c>
      <c r="R148" s="169" t="s">
        <v>201</v>
      </c>
      <c r="S148" s="104" t="s">
        <v>100</v>
      </c>
      <c r="T148" s="81" t="s">
        <v>94</v>
      </c>
      <c r="U148" s="99" t="s">
        <v>201</v>
      </c>
      <c r="V148" s="99" t="s">
        <v>201</v>
      </c>
      <c r="W148" s="104" t="s">
        <v>572</v>
      </c>
      <c r="X148" s="81" t="s">
        <v>503</v>
      </c>
      <c r="Y148" s="86" t="s">
        <v>359</v>
      </c>
      <c r="Z148" s="61">
        <v>2</v>
      </c>
      <c r="AA148" s="104" t="s">
        <v>571</v>
      </c>
      <c r="AB148" s="81" t="s">
        <v>506</v>
      </c>
      <c r="AC148" s="89">
        <v>0</v>
      </c>
      <c r="AD148" s="90">
        <v>1</v>
      </c>
      <c r="AE148" s="99" t="s">
        <v>17</v>
      </c>
      <c r="AF148" s="99" t="s">
        <v>264</v>
      </c>
      <c r="AG148" s="99" t="s">
        <v>201</v>
      </c>
      <c r="AH148" s="99" t="s">
        <v>639</v>
      </c>
      <c r="AI148" s="99" t="s">
        <v>81</v>
      </c>
      <c r="AJ148" s="81" t="s">
        <v>508</v>
      </c>
      <c r="AK148" s="99" t="s">
        <v>201</v>
      </c>
      <c r="AL148" s="61">
        <v>2</v>
      </c>
      <c r="AM148" s="99" t="str">
        <f t="shared" si="573"/>
        <v>Definir y aprobar las políticas de Seguridad que soportan el MSPI</v>
      </c>
      <c r="AN148" s="60">
        <f t="shared" si="635"/>
        <v>0</v>
      </c>
      <c r="AO148" s="52" t="s">
        <v>48</v>
      </c>
      <c r="AP148" s="150">
        <v>2</v>
      </c>
      <c r="AQ148" s="99" t="str">
        <f t="shared" si="360"/>
        <v>Definir y aprobar las políticas de Seguridad que soportan el MSPI</v>
      </c>
      <c r="AR148" s="63">
        <f t="shared" si="636"/>
        <v>0</v>
      </c>
      <c r="AS148" s="104"/>
      <c r="AT148" s="104"/>
      <c r="AU148" s="54">
        <f t="shared" si="637"/>
        <v>0</v>
      </c>
      <c r="AV148" s="54" t="e">
        <f t="shared" si="638"/>
        <v>#DIV/0!</v>
      </c>
      <c r="AW148" s="54">
        <f t="shared" si="639"/>
        <v>0</v>
      </c>
      <c r="AX148" s="54" t="e">
        <f t="shared" si="640"/>
        <v>#DIV/0!</v>
      </c>
      <c r="AY148" s="54"/>
      <c r="AZ148" s="192">
        <v>0</v>
      </c>
      <c r="BA148" s="99" t="str">
        <f t="shared" si="641"/>
        <v>Definir y aprobar las políticas de Seguridad que soportan el MSPI</v>
      </c>
      <c r="BB148" s="63">
        <v>0</v>
      </c>
      <c r="BC148" s="56"/>
      <c r="BD148" s="56"/>
      <c r="BE148" s="54" t="e">
        <f t="shared" ref="BE148:BE152" si="645">+(BC148/AZ148)</f>
        <v>#DIV/0!</v>
      </c>
      <c r="BF148" s="54" t="e">
        <f t="shared" ref="BF148:BF152" si="646">+(BD148/BB148)</f>
        <v>#DIV/0!</v>
      </c>
      <c r="BG148" s="54">
        <f t="shared" ref="BG148:BG152" si="647">+(BC148+AS148)/AL148</f>
        <v>0</v>
      </c>
      <c r="BH148" s="54" t="e">
        <f t="shared" ref="BH148:BH152" si="648">+(BD148+AT148)/AN148</f>
        <v>#DIV/0!</v>
      </c>
      <c r="BI148" s="54"/>
      <c r="BJ148" s="192">
        <v>0</v>
      </c>
      <c r="BK148" s="99" t="str">
        <f t="shared" si="642"/>
        <v>Definir y aprobar las políticas de Seguridad que soportan el MSPI</v>
      </c>
      <c r="BL148" s="63">
        <v>0</v>
      </c>
      <c r="BM148" s="104"/>
      <c r="BN148" s="104"/>
      <c r="BO148" s="54" t="e">
        <f t="shared" si="619"/>
        <v>#DIV/0!</v>
      </c>
      <c r="BP148" s="54" t="e">
        <f t="shared" si="620"/>
        <v>#DIV/0!</v>
      </c>
      <c r="BQ148" s="54">
        <f t="shared" si="621"/>
        <v>0</v>
      </c>
      <c r="BR148" s="54" t="e">
        <f t="shared" si="622"/>
        <v>#DIV/0!</v>
      </c>
      <c r="BS148" s="54"/>
      <c r="BT148" s="192">
        <v>0</v>
      </c>
      <c r="BU148" s="99" t="str">
        <f t="shared" si="643"/>
        <v>Definir y aprobar las políticas de Seguridad que soportan el MSPI</v>
      </c>
      <c r="BV148" s="155">
        <f t="shared" si="644"/>
        <v>0</v>
      </c>
      <c r="BW148" s="104"/>
      <c r="BX148" s="104"/>
      <c r="BY148" s="83" t="e">
        <f t="shared" si="623"/>
        <v>#DIV/0!</v>
      </c>
      <c r="BZ148" s="83" t="e">
        <f t="shared" si="624"/>
        <v>#DIV/0!</v>
      </c>
      <c r="CA148" s="83">
        <f t="shared" si="625"/>
        <v>0</v>
      </c>
      <c r="CB148" s="83" t="e">
        <f t="shared" si="626"/>
        <v>#DIV/0!</v>
      </c>
      <c r="CC148" s="83"/>
      <c r="CD148" s="57">
        <f t="shared" si="627"/>
        <v>0</v>
      </c>
      <c r="CE148" s="57" t="str">
        <f t="shared" si="628"/>
        <v>No Prog ni Ejec</v>
      </c>
      <c r="CF148" s="57" t="str">
        <f t="shared" si="629"/>
        <v>No Prog ni Ejec</v>
      </c>
      <c r="CG148" s="57" t="str">
        <f t="shared" si="630"/>
        <v>No Prog ni Ejec</v>
      </c>
      <c r="CH148" s="57" t="str">
        <f t="shared" si="631"/>
        <v>No Prog ni Ejec</v>
      </c>
      <c r="CI148" s="57" t="str">
        <f t="shared" si="632"/>
        <v>No Prog ni Ejec</v>
      </c>
      <c r="CJ148" s="57" t="str">
        <f t="shared" si="633"/>
        <v>No Prog ni Ejec</v>
      </c>
      <c r="CK148" s="57" t="str">
        <f t="shared" si="634"/>
        <v>No Prog ni Ejec</v>
      </c>
      <c r="CL148" s="113">
        <f t="shared" si="572"/>
        <v>0</v>
      </c>
      <c r="CS148" s="93">
        <v>3</v>
      </c>
    </row>
    <row r="149" spans="1:106" s="58" customFormat="1" ht="150" customHeight="1" x14ac:dyDescent="0.2">
      <c r="A149" s="104">
        <v>11600</v>
      </c>
      <c r="B149" s="99" t="s">
        <v>4</v>
      </c>
      <c r="C149" s="81" t="s">
        <v>299</v>
      </c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 t="s">
        <v>1048</v>
      </c>
      <c r="P149" s="188"/>
      <c r="Q149" s="169" t="s">
        <v>201</v>
      </c>
      <c r="R149" s="169" t="s">
        <v>201</v>
      </c>
      <c r="S149" s="104" t="s">
        <v>100</v>
      </c>
      <c r="T149" s="81" t="s">
        <v>94</v>
      </c>
      <c r="U149" s="99" t="s">
        <v>201</v>
      </c>
      <c r="V149" s="99" t="s">
        <v>201</v>
      </c>
      <c r="W149" s="104" t="s">
        <v>1157</v>
      </c>
      <c r="X149" s="81" t="s">
        <v>1200</v>
      </c>
      <c r="Y149" s="86" t="s">
        <v>359</v>
      </c>
      <c r="Z149" s="150">
        <v>2</v>
      </c>
      <c r="AA149" s="104" t="s">
        <v>1147</v>
      </c>
      <c r="AB149" s="81" t="s">
        <v>1201</v>
      </c>
      <c r="AC149" s="89">
        <v>0</v>
      </c>
      <c r="AD149" s="90">
        <v>1</v>
      </c>
      <c r="AE149" s="99" t="s">
        <v>18</v>
      </c>
      <c r="AF149" s="99" t="s">
        <v>24</v>
      </c>
      <c r="AG149" s="99" t="s">
        <v>201</v>
      </c>
      <c r="AH149" s="99" t="s">
        <v>639</v>
      </c>
      <c r="AI149" s="99" t="s">
        <v>81</v>
      </c>
      <c r="AJ149" s="81" t="s">
        <v>1202</v>
      </c>
      <c r="AK149" s="99" t="s">
        <v>263</v>
      </c>
      <c r="AL149" s="150">
        <v>2</v>
      </c>
      <c r="AM149" s="99" t="str">
        <f t="shared" si="573"/>
        <v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v>
      </c>
      <c r="AN149" s="60">
        <f t="shared" si="635"/>
        <v>0</v>
      </c>
      <c r="AO149" s="52" t="s">
        <v>48</v>
      </c>
      <c r="AP149" s="192">
        <v>0</v>
      </c>
      <c r="AQ149" s="99" t="str">
        <f t="shared" si="360"/>
        <v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v>
      </c>
      <c r="AR149" s="63">
        <f t="shared" si="636"/>
        <v>0</v>
      </c>
      <c r="AS149" s="104"/>
      <c r="AT149" s="104"/>
      <c r="AU149" s="54" t="e">
        <f t="shared" si="637"/>
        <v>#DIV/0!</v>
      </c>
      <c r="AV149" s="54" t="e">
        <f t="shared" si="638"/>
        <v>#DIV/0!</v>
      </c>
      <c r="AW149" s="54">
        <f t="shared" si="639"/>
        <v>0</v>
      </c>
      <c r="AX149" s="54" t="e">
        <f t="shared" si="640"/>
        <v>#DIV/0!</v>
      </c>
      <c r="AY149" s="54"/>
      <c r="AZ149" s="150">
        <v>1</v>
      </c>
      <c r="BA149" s="99" t="str">
        <f t="shared" si="641"/>
        <v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v>
      </c>
      <c r="BB149" s="63">
        <v>0</v>
      </c>
      <c r="BC149" s="56"/>
      <c r="BD149" s="56"/>
      <c r="BE149" s="54">
        <f t="shared" si="645"/>
        <v>0</v>
      </c>
      <c r="BF149" s="54" t="e">
        <f t="shared" si="646"/>
        <v>#DIV/0!</v>
      </c>
      <c r="BG149" s="54">
        <f t="shared" si="647"/>
        <v>0</v>
      </c>
      <c r="BH149" s="54" t="e">
        <f t="shared" si="648"/>
        <v>#DIV/0!</v>
      </c>
      <c r="BI149" s="54"/>
      <c r="BJ149" s="192">
        <v>0</v>
      </c>
      <c r="BK149" s="99" t="str">
        <f t="shared" si="642"/>
        <v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v>
      </c>
      <c r="BL149" s="63">
        <v>0</v>
      </c>
      <c r="BM149" s="104"/>
      <c r="BN149" s="104"/>
      <c r="BO149" s="54" t="e">
        <f t="shared" ref="BO149:BO152" si="649">+(BM149/BJ149)</f>
        <v>#DIV/0!</v>
      </c>
      <c r="BP149" s="54" t="e">
        <f t="shared" ref="BP149:BP152" si="650">+(BN149/BL149)</f>
        <v>#DIV/0!</v>
      </c>
      <c r="BQ149" s="54">
        <f t="shared" ref="BQ149:BQ152" si="651">+(BC149+AS149+BM149)/AL149</f>
        <v>0</v>
      </c>
      <c r="BR149" s="54" t="e">
        <f t="shared" ref="BR149:BR152" si="652">+(BD149+AT149+BN149)/AN149</f>
        <v>#DIV/0!</v>
      </c>
      <c r="BS149" s="54"/>
      <c r="BT149" s="150">
        <v>1</v>
      </c>
      <c r="BU149" s="99" t="str">
        <f t="shared" si="643"/>
        <v>Actualizar inventario de activos de información y el registro de activos de información tipo información, conforme a la guía Metodología de Clasificación y Valoración de Activos de Información y la resolución 3589 de 2018 mediante la cual se adoptan los instrumentos de información pública</v>
      </c>
      <c r="BV149" s="155">
        <f t="shared" si="644"/>
        <v>0</v>
      </c>
      <c r="BW149" s="104"/>
      <c r="BX149" s="104"/>
      <c r="BY149" s="83">
        <f t="shared" si="623"/>
        <v>0</v>
      </c>
      <c r="BZ149" s="83" t="e">
        <f t="shared" si="624"/>
        <v>#DIV/0!</v>
      </c>
      <c r="CA149" s="83">
        <f t="shared" si="625"/>
        <v>0</v>
      </c>
      <c r="CB149" s="83" t="e">
        <f t="shared" si="626"/>
        <v>#DIV/0!</v>
      </c>
      <c r="CC149" s="83"/>
      <c r="CD149" s="57" t="str">
        <f t="shared" si="627"/>
        <v>No Prog ni Ejec</v>
      </c>
      <c r="CE149" s="57" t="str">
        <f t="shared" si="628"/>
        <v>No Prog ni Ejec</v>
      </c>
      <c r="CF149" s="57">
        <f t="shared" si="629"/>
        <v>0</v>
      </c>
      <c r="CG149" s="57" t="str">
        <f t="shared" si="630"/>
        <v>No Prog ni Ejec</v>
      </c>
      <c r="CH149" s="57" t="str">
        <f t="shared" si="631"/>
        <v>No Prog ni Ejec</v>
      </c>
      <c r="CI149" s="57" t="str">
        <f t="shared" si="632"/>
        <v>No Prog ni Ejec</v>
      </c>
      <c r="CJ149" s="57">
        <f t="shared" si="633"/>
        <v>0</v>
      </c>
      <c r="CK149" s="57" t="str">
        <f t="shared" si="634"/>
        <v>No Prog ni Ejec</v>
      </c>
      <c r="CL149" s="113">
        <f t="shared" si="572"/>
        <v>0</v>
      </c>
      <c r="CS149" s="93">
        <v>3</v>
      </c>
    </row>
    <row r="150" spans="1:106" s="58" customFormat="1" ht="108.75" customHeight="1" x14ac:dyDescent="0.2">
      <c r="A150" s="104">
        <v>11600</v>
      </c>
      <c r="B150" s="99" t="s">
        <v>4</v>
      </c>
      <c r="C150" s="81" t="s">
        <v>299</v>
      </c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 t="s">
        <v>1048</v>
      </c>
      <c r="P150" s="188"/>
      <c r="Q150" s="169" t="s">
        <v>201</v>
      </c>
      <c r="R150" s="169" t="s">
        <v>201</v>
      </c>
      <c r="S150" s="104" t="s">
        <v>100</v>
      </c>
      <c r="T150" s="81" t="s">
        <v>94</v>
      </c>
      <c r="U150" s="99" t="s">
        <v>201</v>
      </c>
      <c r="V150" s="99" t="s">
        <v>201</v>
      </c>
      <c r="W150" s="104" t="s">
        <v>574</v>
      </c>
      <c r="X150" s="81" t="s">
        <v>504</v>
      </c>
      <c r="Y150" s="86" t="s">
        <v>359</v>
      </c>
      <c r="Z150" s="61">
        <v>19</v>
      </c>
      <c r="AA150" s="104" t="s">
        <v>573</v>
      </c>
      <c r="AB150" s="81" t="s">
        <v>507</v>
      </c>
      <c r="AC150" s="89">
        <v>0</v>
      </c>
      <c r="AD150" s="90">
        <v>1</v>
      </c>
      <c r="AE150" s="99" t="s">
        <v>17</v>
      </c>
      <c r="AF150" s="99" t="s">
        <v>264</v>
      </c>
      <c r="AG150" s="99" t="s">
        <v>201</v>
      </c>
      <c r="AH150" s="99" t="s">
        <v>639</v>
      </c>
      <c r="AI150" s="99" t="s">
        <v>81</v>
      </c>
      <c r="AJ150" s="81" t="s">
        <v>509</v>
      </c>
      <c r="AK150" s="99" t="s">
        <v>201</v>
      </c>
      <c r="AL150" s="61">
        <v>19</v>
      </c>
      <c r="AM150" s="99" t="str">
        <f t="shared" si="573"/>
        <v>Elaborar y aprobar de los procedimientos relacionados con Seguridad de la Información que corresponden por competencias  directamente a la DGTIC.</v>
      </c>
      <c r="AN150" s="60">
        <f t="shared" si="635"/>
        <v>0</v>
      </c>
      <c r="AO150" s="52" t="s">
        <v>48</v>
      </c>
      <c r="AP150" s="150">
        <v>4</v>
      </c>
      <c r="AQ150" s="99" t="str">
        <f t="shared" si="360"/>
        <v>Elaborar y aprobar de los procedimientos relacionados con Seguridad de la Información que corresponden por competencias  directamente a la DGTIC.</v>
      </c>
      <c r="AR150" s="63">
        <f t="shared" si="636"/>
        <v>0</v>
      </c>
      <c r="AS150" s="104"/>
      <c r="AT150" s="104"/>
      <c r="AU150" s="54">
        <f t="shared" si="637"/>
        <v>0</v>
      </c>
      <c r="AV150" s="54" t="e">
        <f t="shared" si="638"/>
        <v>#DIV/0!</v>
      </c>
      <c r="AW150" s="54">
        <f t="shared" si="639"/>
        <v>0</v>
      </c>
      <c r="AX150" s="54" t="e">
        <f t="shared" si="640"/>
        <v>#DIV/0!</v>
      </c>
      <c r="AY150" s="54"/>
      <c r="AZ150" s="150">
        <v>5</v>
      </c>
      <c r="BA150" s="99" t="str">
        <f t="shared" si="641"/>
        <v>Elaborar y aprobar de los procedimientos relacionados con Seguridad de la Información que corresponden por competencias  directamente a la DGTIC.</v>
      </c>
      <c r="BB150" s="63">
        <v>0</v>
      </c>
      <c r="BC150" s="56"/>
      <c r="BD150" s="56"/>
      <c r="BE150" s="54">
        <f t="shared" si="645"/>
        <v>0</v>
      </c>
      <c r="BF150" s="54" t="e">
        <f t="shared" si="646"/>
        <v>#DIV/0!</v>
      </c>
      <c r="BG150" s="54">
        <f t="shared" si="647"/>
        <v>0</v>
      </c>
      <c r="BH150" s="54" t="e">
        <f t="shared" si="648"/>
        <v>#DIV/0!</v>
      </c>
      <c r="BI150" s="54"/>
      <c r="BJ150" s="150">
        <v>5</v>
      </c>
      <c r="BK150" s="99" t="str">
        <f t="shared" si="642"/>
        <v>Elaborar y aprobar de los procedimientos relacionados con Seguridad de la Información que corresponden por competencias  directamente a la DGTIC.</v>
      </c>
      <c r="BL150" s="63">
        <v>0</v>
      </c>
      <c r="BM150" s="104"/>
      <c r="BN150" s="104"/>
      <c r="BO150" s="54">
        <f t="shared" si="649"/>
        <v>0</v>
      </c>
      <c r="BP150" s="54" t="e">
        <f t="shared" si="650"/>
        <v>#DIV/0!</v>
      </c>
      <c r="BQ150" s="54">
        <f t="shared" si="651"/>
        <v>0</v>
      </c>
      <c r="BR150" s="54" t="e">
        <f t="shared" si="652"/>
        <v>#DIV/0!</v>
      </c>
      <c r="BS150" s="54"/>
      <c r="BT150" s="150">
        <v>5</v>
      </c>
      <c r="BU150" s="99" t="str">
        <f t="shared" si="643"/>
        <v>Elaborar y aprobar de los procedimientos relacionados con Seguridad de la Información que corresponden por competencias  directamente a la DGTIC.</v>
      </c>
      <c r="BV150" s="155">
        <f t="shared" si="644"/>
        <v>0</v>
      </c>
      <c r="BW150" s="104"/>
      <c r="BX150" s="104"/>
      <c r="BY150" s="83">
        <f t="shared" ref="BY150:BY152" si="653">+(BW150/BT150)</f>
        <v>0</v>
      </c>
      <c r="BZ150" s="83" t="e">
        <f t="shared" ref="BZ150:BZ152" si="654">+(BX150/BV150)</f>
        <v>#DIV/0!</v>
      </c>
      <c r="CA150" s="83">
        <f t="shared" ref="CA150:CA152" si="655">+(BC150+AS150+BM150+BW150)/AL150</f>
        <v>0</v>
      </c>
      <c r="CB150" s="83" t="e">
        <f t="shared" ref="CB150:CB152" si="656">+(BD150+AT150+BN150+BX150)/AN150</f>
        <v>#DIV/0!</v>
      </c>
      <c r="CC150" s="83"/>
      <c r="CD150" s="57">
        <f t="shared" ref="CD150:CD152" si="657">IF(AND(AP150=0,AS150=0),"No Prog ni Ejec",IF(AP150=0,CONCATENATE("No Prog, Ejec=  ",AS150),AS150/AP150))</f>
        <v>0</v>
      </c>
      <c r="CE150" s="57" t="str">
        <f t="shared" ref="CE150:CE152" si="658">IF(AND(AR150=0,AT150=0),"No Prog ni Ejec",IF(AR150=0,CONCATENATE("No Prog, Ejec=  ",AT150),AT150/AR150))</f>
        <v>No Prog ni Ejec</v>
      </c>
      <c r="CF150" s="57">
        <f t="shared" ref="CF150:CF152" si="659">IF(AND(AZ150=0,BC150=0),"No Prog ni Ejec",IF(AZ150=0,CONCATENATE("No Prog, Ejec=  ",BC150),BC150/AZ150))</f>
        <v>0</v>
      </c>
      <c r="CG150" s="57" t="str">
        <f t="shared" ref="CG150:CG152" si="660">IF(AND(BB150=0,BD150=0),"No Prog ni Ejec",IF(BB150=0,CONCATENATE("No Prog, Ejec=  ",BD150),BD150/BB150))</f>
        <v>No Prog ni Ejec</v>
      </c>
      <c r="CH150" s="57">
        <f t="shared" ref="CH150:CH152" si="661">IF(AND(BJ150=0,BM150=0),"No Prog ni Ejec",IF(BJ150=0,CONCATENATE("No Prog, Ejec=  ",BM150),BM150/BJ150))</f>
        <v>0</v>
      </c>
      <c r="CI150" s="57" t="str">
        <f t="shared" ref="CI150:CI152" si="662">IF(AND(BL150=0,BN150=0),"No Prog ni Ejec",IF(BL150=0,CONCATENATE("No Prog, Ejec=  ",BN150),BN150/BL150))</f>
        <v>No Prog ni Ejec</v>
      </c>
      <c r="CJ150" s="57">
        <f t="shared" ref="CJ150:CJ152" si="663">IF(AND(BT150=0,BW150=0),"No Prog ni Ejec",IF(BT150=0,CONCATENATE("No Prog, Ejec=  ",BW150),BW150/BT150))</f>
        <v>0</v>
      </c>
      <c r="CK150" s="57" t="str">
        <f t="shared" ref="CK150:CK152" si="664">IF(AND(BV150=0,BX150=0),"No Prog ni Ejec",IF(BV150=0,CONCATENATE("No Prog, Ejec=  ",BX150),BX150/BV150))</f>
        <v>No Prog ni Ejec</v>
      </c>
      <c r="CL150" s="113">
        <f t="shared" si="572"/>
        <v>0</v>
      </c>
      <c r="CS150" s="93">
        <v>3</v>
      </c>
    </row>
    <row r="151" spans="1:106" s="58" customFormat="1" ht="102" x14ac:dyDescent="0.2">
      <c r="A151" s="104">
        <v>11600</v>
      </c>
      <c r="B151" s="99" t="s">
        <v>4</v>
      </c>
      <c r="C151" s="81" t="s">
        <v>1203</v>
      </c>
      <c r="D151" s="188"/>
      <c r="E151" s="188"/>
      <c r="F151" s="188"/>
      <c r="G151" s="188" t="s">
        <v>1048</v>
      </c>
      <c r="H151" s="188"/>
      <c r="I151" s="188"/>
      <c r="J151" s="188"/>
      <c r="K151" s="188"/>
      <c r="L151" s="188"/>
      <c r="M151" s="188"/>
      <c r="N151" s="188"/>
      <c r="O151" s="188" t="s">
        <v>1048</v>
      </c>
      <c r="P151" s="188"/>
      <c r="Q151" s="169" t="s">
        <v>201</v>
      </c>
      <c r="R151" s="169" t="s">
        <v>201</v>
      </c>
      <c r="S151" s="104" t="s">
        <v>100</v>
      </c>
      <c r="T151" s="81" t="s">
        <v>94</v>
      </c>
      <c r="U151" s="99" t="s">
        <v>201</v>
      </c>
      <c r="V151" s="99" t="s">
        <v>201</v>
      </c>
      <c r="W151" s="104" t="s">
        <v>576</v>
      </c>
      <c r="X151" s="81" t="s">
        <v>510</v>
      </c>
      <c r="Y151" s="86" t="s">
        <v>359</v>
      </c>
      <c r="Z151" s="61">
        <v>4</v>
      </c>
      <c r="AA151" s="104" t="s">
        <v>575</v>
      </c>
      <c r="AB151" s="81" t="s">
        <v>512</v>
      </c>
      <c r="AC151" s="89">
        <v>0</v>
      </c>
      <c r="AD151" s="90">
        <v>1</v>
      </c>
      <c r="AE151" s="99" t="s">
        <v>16</v>
      </c>
      <c r="AF151" s="99" t="s">
        <v>21</v>
      </c>
      <c r="AG151" s="99" t="s">
        <v>201</v>
      </c>
      <c r="AH151" s="99" t="s">
        <v>639</v>
      </c>
      <c r="AI151" s="99" t="s">
        <v>77</v>
      </c>
      <c r="AJ151" s="81" t="s">
        <v>514</v>
      </c>
      <c r="AK151" s="99" t="s">
        <v>43</v>
      </c>
      <c r="AL151" s="61">
        <v>4</v>
      </c>
      <c r="AM151" s="99" t="str">
        <f t="shared" si="573"/>
        <v>Realizar campaña de sensibilización en Seguridad y Privacidad de la Información para Servidores Públicos y Contratistas</v>
      </c>
      <c r="AN151" s="60">
        <f t="shared" si="635"/>
        <v>0</v>
      </c>
      <c r="AO151" s="52" t="s">
        <v>48</v>
      </c>
      <c r="AP151" s="150">
        <v>1</v>
      </c>
      <c r="AQ151" s="99" t="str">
        <f t="shared" si="360"/>
        <v>Realizar campaña de sensibilización en Seguridad y Privacidad de la Información para Servidores Públicos y Contratistas</v>
      </c>
      <c r="AR151" s="63">
        <f t="shared" si="636"/>
        <v>0</v>
      </c>
      <c r="AS151" s="104"/>
      <c r="AT151" s="104"/>
      <c r="AU151" s="54">
        <f t="shared" si="637"/>
        <v>0</v>
      </c>
      <c r="AV151" s="54" t="e">
        <f t="shared" si="638"/>
        <v>#DIV/0!</v>
      </c>
      <c r="AW151" s="54">
        <f t="shared" si="639"/>
        <v>0</v>
      </c>
      <c r="AX151" s="54" t="e">
        <f t="shared" si="640"/>
        <v>#DIV/0!</v>
      </c>
      <c r="AY151" s="54"/>
      <c r="AZ151" s="150">
        <v>1</v>
      </c>
      <c r="BA151" s="99" t="str">
        <f t="shared" si="641"/>
        <v>Realizar campaña de sensibilización en Seguridad y Privacidad de la Información para Servidores Públicos y Contratistas</v>
      </c>
      <c r="BB151" s="63">
        <v>0</v>
      </c>
      <c r="BC151" s="56"/>
      <c r="BD151" s="56"/>
      <c r="BE151" s="54">
        <f t="shared" si="645"/>
        <v>0</v>
      </c>
      <c r="BF151" s="54" t="e">
        <f t="shared" si="646"/>
        <v>#DIV/0!</v>
      </c>
      <c r="BG151" s="54">
        <f t="shared" si="647"/>
        <v>0</v>
      </c>
      <c r="BH151" s="54" t="e">
        <f t="shared" si="648"/>
        <v>#DIV/0!</v>
      </c>
      <c r="BI151" s="54"/>
      <c r="BJ151" s="150">
        <v>1</v>
      </c>
      <c r="BK151" s="99" t="str">
        <f t="shared" ref="BK151:BK152" si="665">+AM151</f>
        <v>Realizar campaña de sensibilización en Seguridad y Privacidad de la Información para Servidores Públicos y Contratistas</v>
      </c>
      <c r="BL151" s="63">
        <v>0</v>
      </c>
      <c r="BM151" s="104"/>
      <c r="BN151" s="104"/>
      <c r="BO151" s="54">
        <f t="shared" si="649"/>
        <v>0</v>
      </c>
      <c r="BP151" s="54" t="e">
        <f t="shared" si="650"/>
        <v>#DIV/0!</v>
      </c>
      <c r="BQ151" s="54">
        <f t="shared" si="651"/>
        <v>0</v>
      </c>
      <c r="BR151" s="54" t="e">
        <f t="shared" si="652"/>
        <v>#DIV/0!</v>
      </c>
      <c r="BS151" s="54"/>
      <c r="BT151" s="150">
        <v>1</v>
      </c>
      <c r="BU151" s="99" t="str">
        <f t="shared" ref="BU151:BU152" si="666">+AM151</f>
        <v>Realizar campaña de sensibilización en Seguridad y Privacidad de la Información para Servidores Públicos y Contratistas</v>
      </c>
      <c r="BV151" s="155">
        <f t="shared" ref="BV151:BV152" si="667">+AN151*BT151</f>
        <v>0</v>
      </c>
      <c r="BW151" s="104"/>
      <c r="BX151" s="104"/>
      <c r="BY151" s="83">
        <f t="shared" si="653"/>
        <v>0</v>
      </c>
      <c r="BZ151" s="83" t="e">
        <f t="shared" si="654"/>
        <v>#DIV/0!</v>
      </c>
      <c r="CA151" s="83">
        <f t="shared" si="655"/>
        <v>0</v>
      </c>
      <c r="CB151" s="83" t="e">
        <f t="shared" si="656"/>
        <v>#DIV/0!</v>
      </c>
      <c r="CC151" s="83"/>
      <c r="CD151" s="57">
        <f t="shared" si="657"/>
        <v>0</v>
      </c>
      <c r="CE151" s="57" t="str">
        <f t="shared" si="658"/>
        <v>No Prog ni Ejec</v>
      </c>
      <c r="CF151" s="57">
        <f t="shared" si="659"/>
        <v>0</v>
      </c>
      <c r="CG151" s="57" t="str">
        <f t="shared" si="660"/>
        <v>No Prog ni Ejec</v>
      </c>
      <c r="CH151" s="57">
        <f t="shared" si="661"/>
        <v>0</v>
      </c>
      <c r="CI151" s="57" t="str">
        <f t="shared" si="662"/>
        <v>No Prog ni Ejec</v>
      </c>
      <c r="CJ151" s="57">
        <f t="shared" si="663"/>
        <v>0</v>
      </c>
      <c r="CK151" s="57" t="str">
        <f t="shared" si="664"/>
        <v>No Prog ni Ejec</v>
      </c>
      <c r="CL151" s="113">
        <f t="shared" si="572"/>
        <v>0</v>
      </c>
      <c r="CS151" s="93">
        <v>3</v>
      </c>
    </row>
    <row r="152" spans="1:106" s="58" customFormat="1" ht="102" x14ac:dyDescent="0.2">
      <c r="A152" s="104">
        <v>11600</v>
      </c>
      <c r="B152" s="99" t="s">
        <v>4</v>
      </c>
      <c r="C152" s="177" t="s">
        <v>1203</v>
      </c>
      <c r="D152" s="188"/>
      <c r="E152" s="188"/>
      <c r="F152" s="188"/>
      <c r="G152" s="188" t="s">
        <v>1048</v>
      </c>
      <c r="H152" s="188"/>
      <c r="I152" s="188"/>
      <c r="J152" s="188"/>
      <c r="K152" s="188"/>
      <c r="L152" s="188"/>
      <c r="M152" s="188"/>
      <c r="N152" s="188"/>
      <c r="O152" s="188" t="s">
        <v>1048</v>
      </c>
      <c r="P152" s="188"/>
      <c r="Q152" s="169" t="s">
        <v>201</v>
      </c>
      <c r="R152" s="169" t="s">
        <v>201</v>
      </c>
      <c r="S152" s="104" t="s">
        <v>100</v>
      </c>
      <c r="T152" s="81" t="s">
        <v>94</v>
      </c>
      <c r="U152" s="99" t="s">
        <v>201</v>
      </c>
      <c r="V152" s="99" t="s">
        <v>201</v>
      </c>
      <c r="W152" s="104" t="s">
        <v>1158</v>
      </c>
      <c r="X152" s="81" t="s">
        <v>511</v>
      </c>
      <c r="Y152" s="86" t="s">
        <v>359</v>
      </c>
      <c r="Z152" s="61">
        <v>2</v>
      </c>
      <c r="AA152" s="104" t="s">
        <v>1148</v>
      </c>
      <c r="AB152" s="81" t="s">
        <v>513</v>
      </c>
      <c r="AC152" s="89">
        <v>0</v>
      </c>
      <c r="AD152" s="90">
        <v>1</v>
      </c>
      <c r="AE152" s="99" t="s">
        <v>16</v>
      </c>
      <c r="AF152" s="99" t="s">
        <v>21</v>
      </c>
      <c r="AG152" s="99" t="s">
        <v>201</v>
      </c>
      <c r="AH152" s="99" t="s">
        <v>639</v>
      </c>
      <c r="AI152" s="99" t="s">
        <v>77</v>
      </c>
      <c r="AJ152" s="81" t="s">
        <v>515</v>
      </c>
      <c r="AK152" s="99" t="s">
        <v>43</v>
      </c>
      <c r="AL152" s="61">
        <v>2</v>
      </c>
      <c r="AM152" s="99" t="str">
        <f t="shared" si="573"/>
        <v>Realizar jornadas de Capacitación en Seguridad y Privacidad de la Información para Servidores Públicos y Contratistas</v>
      </c>
      <c r="AN152" s="60">
        <f t="shared" si="635"/>
        <v>0</v>
      </c>
      <c r="AO152" s="52" t="s">
        <v>48</v>
      </c>
      <c r="AP152" s="192">
        <v>0</v>
      </c>
      <c r="AQ152" s="99" t="str">
        <f t="shared" si="360"/>
        <v>Realizar jornadas de Capacitación en Seguridad y Privacidad de la Información para Servidores Públicos y Contratistas</v>
      </c>
      <c r="AR152" s="63">
        <f t="shared" si="636"/>
        <v>0</v>
      </c>
      <c r="AS152" s="104"/>
      <c r="AT152" s="104"/>
      <c r="AU152" s="54" t="e">
        <f t="shared" si="637"/>
        <v>#DIV/0!</v>
      </c>
      <c r="AV152" s="54" t="e">
        <f t="shared" si="638"/>
        <v>#DIV/0!</v>
      </c>
      <c r="AW152" s="54">
        <f t="shared" si="639"/>
        <v>0</v>
      </c>
      <c r="AX152" s="54" t="e">
        <f t="shared" si="640"/>
        <v>#DIV/0!</v>
      </c>
      <c r="AY152" s="54"/>
      <c r="AZ152" s="150">
        <v>1</v>
      </c>
      <c r="BA152" s="99" t="str">
        <f t="shared" si="641"/>
        <v>Realizar jornadas de Capacitación en Seguridad y Privacidad de la Información para Servidores Públicos y Contratistas</v>
      </c>
      <c r="BB152" s="63">
        <v>0</v>
      </c>
      <c r="BC152" s="56"/>
      <c r="BD152" s="56"/>
      <c r="BE152" s="54">
        <f t="shared" si="645"/>
        <v>0</v>
      </c>
      <c r="BF152" s="54" t="e">
        <f t="shared" si="646"/>
        <v>#DIV/0!</v>
      </c>
      <c r="BG152" s="54">
        <f t="shared" si="647"/>
        <v>0</v>
      </c>
      <c r="BH152" s="54" t="e">
        <f t="shared" si="648"/>
        <v>#DIV/0!</v>
      </c>
      <c r="BI152" s="54"/>
      <c r="BJ152" s="192">
        <v>0</v>
      </c>
      <c r="BK152" s="99" t="str">
        <f t="shared" si="665"/>
        <v>Realizar jornadas de Capacitación en Seguridad y Privacidad de la Información para Servidores Públicos y Contratistas</v>
      </c>
      <c r="BL152" s="63">
        <v>0</v>
      </c>
      <c r="BM152" s="104"/>
      <c r="BN152" s="104"/>
      <c r="BO152" s="54" t="e">
        <f t="shared" si="649"/>
        <v>#DIV/0!</v>
      </c>
      <c r="BP152" s="54" t="e">
        <f t="shared" si="650"/>
        <v>#DIV/0!</v>
      </c>
      <c r="BQ152" s="54">
        <f t="shared" si="651"/>
        <v>0</v>
      </c>
      <c r="BR152" s="54" t="e">
        <f t="shared" si="652"/>
        <v>#DIV/0!</v>
      </c>
      <c r="BS152" s="54"/>
      <c r="BT152" s="150">
        <v>1</v>
      </c>
      <c r="BU152" s="99" t="str">
        <f t="shared" si="666"/>
        <v>Realizar jornadas de Capacitación en Seguridad y Privacidad de la Información para Servidores Públicos y Contratistas</v>
      </c>
      <c r="BV152" s="155">
        <f t="shared" si="667"/>
        <v>0</v>
      </c>
      <c r="BW152" s="104"/>
      <c r="BX152" s="104"/>
      <c r="BY152" s="83">
        <f t="shared" si="653"/>
        <v>0</v>
      </c>
      <c r="BZ152" s="83" t="e">
        <f t="shared" si="654"/>
        <v>#DIV/0!</v>
      </c>
      <c r="CA152" s="83">
        <f t="shared" si="655"/>
        <v>0</v>
      </c>
      <c r="CB152" s="83" t="e">
        <f t="shared" si="656"/>
        <v>#DIV/0!</v>
      </c>
      <c r="CC152" s="83"/>
      <c r="CD152" s="57" t="str">
        <f t="shared" si="657"/>
        <v>No Prog ni Ejec</v>
      </c>
      <c r="CE152" s="57" t="str">
        <f t="shared" si="658"/>
        <v>No Prog ni Ejec</v>
      </c>
      <c r="CF152" s="57">
        <f t="shared" si="659"/>
        <v>0</v>
      </c>
      <c r="CG152" s="57" t="str">
        <f t="shared" si="660"/>
        <v>No Prog ni Ejec</v>
      </c>
      <c r="CH152" s="57" t="str">
        <f t="shared" si="661"/>
        <v>No Prog ni Ejec</v>
      </c>
      <c r="CI152" s="57" t="str">
        <f t="shared" si="662"/>
        <v>No Prog ni Ejec</v>
      </c>
      <c r="CJ152" s="57">
        <f t="shared" si="663"/>
        <v>0</v>
      </c>
      <c r="CK152" s="57" t="str">
        <f t="shared" si="664"/>
        <v>No Prog ni Ejec</v>
      </c>
      <c r="CL152" s="113">
        <f t="shared" si="572"/>
        <v>0</v>
      </c>
      <c r="CS152" s="93">
        <v>3</v>
      </c>
    </row>
    <row r="153" spans="1:106" s="70" customFormat="1" ht="99" hidden="1" customHeight="1" x14ac:dyDescent="0.2">
      <c r="A153" s="104">
        <v>12000</v>
      </c>
      <c r="B153" s="99" t="s">
        <v>15</v>
      </c>
      <c r="C153" s="99" t="s">
        <v>303</v>
      </c>
      <c r="D153" s="101" t="s">
        <v>1048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57" t="s">
        <v>1171</v>
      </c>
      <c r="R153" s="157" t="s">
        <v>1184</v>
      </c>
      <c r="S153" s="104" t="s">
        <v>53</v>
      </c>
      <c r="T153" s="99" t="s">
        <v>94</v>
      </c>
      <c r="U153" s="99" t="s">
        <v>201</v>
      </c>
      <c r="V153" s="99" t="s">
        <v>201</v>
      </c>
      <c r="W153" s="104" t="s">
        <v>925</v>
      </c>
      <c r="X153" s="99" t="s">
        <v>518</v>
      </c>
      <c r="Y153" s="44" t="s">
        <v>359</v>
      </c>
      <c r="Z153" s="61">
        <v>1</v>
      </c>
      <c r="AA153" s="104" t="s">
        <v>923</v>
      </c>
      <c r="AB153" s="99" t="s">
        <v>519</v>
      </c>
      <c r="AC153" s="63">
        <v>0</v>
      </c>
      <c r="AD153" s="90">
        <v>1</v>
      </c>
      <c r="AE153" s="99" t="s">
        <v>17</v>
      </c>
      <c r="AF153" s="99" t="s">
        <v>262</v>
      </c>
      <c r="AG153" s="99" t="s">
        <v>201</v>
      </c>
      <c r="AH153" s="99" t="s">
        <v>639</v>
      </c>
      <c r="AI153" s="99" t="s">
        <v>1070</v>
      </c>
      <c r="AJ153" s="99" t="s">
        <v>520</v>
      </c>
      <c r="AK153" s="99" t="s">
        <v>201</v>
      </c>
      <c r="AL153" s="61">
        <v>1</v>
      </c>
      <c r="AM153" s="99" t="str">
        <f t="shared" ref="AM153:AM165" si="668">+AB153</f>
        <v>Actualiza y formalizar la Política del Sistema Integrado de Administración de Riesgos de la ADRES.</v>
      </c>
      <c r="AN153" s="51">
        <f t="shared" ref="AN153:AN165" si="669">+AC153</f>
        <v>0</v>
      </c>
      <c r="AO153" s="52" t="s">
        <v>48</v>
      </c>
      <c r="AP153" s="49">
        <v>0</v>
      </c>
      <c r="AQ153" s="99" t="str">
        <f t="shared" ref="AQ153:AQ165" si="670">+AM153</f>
        <v>Actualiza y formalizar la Política del Sistema Integrado de Administración de Riesgos de la ADRES.</v>
      </c>
      <c r="AR153" s="89">
        <f t="shared" ref="AR153:AR164" si="671">+AN153/4</f>
        <v>0</v>
      </c>
      <c r="AS153" s="104"/>
      <c r="AT153" s="104"/>
      <c r="AU153" s="54" t="e">
        <f t="shared" ref="AU153:AU165" si="672">+(AS153/AP153)</f>
        <v>#DIV/0!</v>
      </c>
      <c r="AV153" s="54" t="e">
        <f t="shared" ref="AV153:AV165" si="673">+(AT153/AR153)</f>
        <v>#DIV/0!</v>
      </c>
      <c r="AW153" s="54">
        <f t="shared" ref="AW153:AW165" si="674">+(AS153/AL153)</f>
        <v>0</v>
      </c>
      <c r="AX153" s="54" t="e">
        <f t="shared" ref="AX153:AX165" si="675">+(AT153/AN153)</f>
        <v>#DIV/0!</v>
      </c>
      <c r="AY153" s="54"/>
      <c r="AZ153" s="49">
        <v>1</v>
      </c>
      <c r="BA153" s="99" t="str">
        <f t="shared" ref="BA153:BA165" si="676">+AM153</f>
        <v>Actualiza y formalizar la Política del Sistema Integrado de Administración de Riesgos de la ADRES.</v>
      </c>
      <c r="BB153" s="89">
        <f t="shared" ref="BB153:BB164" si="677">+AN153/4</f>
        <v>0</v>
      </c>
      <c r="BC153" s="56"/>
      <c r="BD153" s="56"/>
      <c r="BE153" s="54">
        <f t="shared" ref="BE153:BE165" si="678">+(BC153/AZ153)</f>
        <v>0</v>
      </c>
      <c r="BF153" s="54" t="e">
        <f t="shared" ref="BF153:BF165" si="679">+(BD153/BB153)</f>
        <v>#DIV/0!</v>
      </c>
      <c r="BG153" s="54">
        <f t="shared" ref="BG153:BG165" si="680">+(BC153+AS153)/AL153</f>
        <v>0</v>
      </c>
      <c r="BH153" s="54" t="e">
        <f t="shared" ref="BH153:BH165" si="681">+(BD153+AT153)/AN153</f>
        <v>#DIV/0!</v>
      </c>
      <c r="BI153" s="54"/>
      <c r="BJ153" s="49">
        <v>0</v>
      </c>
      <c r="BK153" s="99" t="str">
        <f t="shared" ref="BK153:BK165" si="682">+AM153</f>
        <v>Actualiza y formalizar la Política del Sistema Integrado de Administración de Riesgos de la ADRES.</v>
      </c>
      <c r="BL153" s="89">
        <f t="shared" ref="BL153:BL164" si="683">+AN153/4</f>
        <v>0</v>
      </c>
      <c r="BM153" s="104"/>
      <c r="BN153" s="104"/>
      <c r="BO153" s="54" t="e">
        <f t="shared" ref="BO153:BO165" si="684">+(BM153/BJ153)</f>
        <v>#DIV/0!</v>
      </c>
      <c r="BP153" s="54" t="e">
        <f t="shared" ref="BP153:BP165" si="685">+(BN153/BL153)</f>
        <v>#DIV/0!</v>
      </c>
      <c r="BQ153" s="54">
        <f t="shared" ref="BQ153:BQ165" si="686">+(BC153+AS153+BM153)/AL153</f>
        <v>0</v>
      </c>
      <c r="BR153" s="54" t="e">
        <f t="shared" ref="BR153:BR165" si="687">+(BD153+AT153+BN153)/AN153</f>
        <v>#DIV/0!</v>
      </c>
      <c r="BS153" s="54"/>
      <c r="BT153" s="49">
        <v>0</v>
      </c>
      <c r="BU153" s="99" t="str">
        <f t="shared" ref="BU153:BU165" si="688">+AM153</f>
        <v>Actualiza y formalizar la Política del Sistema Integrado de Administración de Riesgos de la ADRES.</v>
      </c>
      <c r="BV153" s="89">
        <f t="shared" ref="BV153:BV164" si="689">+AN153/4</f>
        <v>0</v>
      </c>
      <c r="BW153" s="104"/>
      <c r="BX153" s="104"/>
      <c r="BY153" s="83" t="e">
        <f t="shared" ref="BY153:BY165" si="690">+(BW153/BT153)</f>
        <v>#DIV/0!</v>
      </c>
      <c r="BZ153" s="83" t="e">
        <f t="shared" ref="BZ153:BZ165" si="691">+(BX153/BV153)</f>
        <v>#DIV/0!</v>
      </c>
      <c r="CA153" s="83">
        <f t="shared" ref="CA153:CA165" si="692">+(BC153+AS153+BM153+BW153)/AL153</f>
        <v>0</v>
      </c>
      <c r="CB153" s="83" t="e">
        <f t="shared" ref="CB153:CB165" si="693">+(BD153+AT153+BN153+BX153)/AN153</f>
        <v>#DIV/0!</v>
      </c>
      <c r="CC153" s="83"/>
      <c r="CD153" s="57" t="str">
        <f t="shared" ref="CD153:CD165" si="694">IF(AND(AP153=0,AS153=0),"No Prog ni Ejec",IF(AP153=0,CONCATENATE("No Prog, Ejec=  ",AS153),AS153/AP153))</f>
        <v>No Prog ni Ejec</v>
      </c>
      <c r="CE153" s="57" t="str">
        <f t="shared" ref="CE153:CE165" si="695">IF(AND(AR153=0,AT153=0),"No Prog ni Ejec",IF(AR153=0,CONCATENATE("No Prog, Ejec=  ",AT153),AT153/AR153))</f>
        <v>No Prog ni Ejec</v>
      </c>
      <c r="CF153" s="57">
        <f t="shared" ref="CF153:CF165" si="696">IF(AND(AZ153=0,BC153=0),"No Prog ni Ejec",IF(AZ153=0,CONCATENATE("No Prog, Ejec=  ",BC153),BC153/AZ153))</f>
        <v>0</v>
      </c>
      <c r="CG153" s="57" t="str">
        <f t="shared" ref="CG153:CG165" si="697">IF(AND(BB153=0,BD153=0),"No Prog ni Ejec",IF(BB153=0,CONCATENATE("No Prog, Ejec=  ",BD153),BD153/BB153))</f>
        <v>No Prog ni Ejec</v>
      </c>
      <c r="CH153" s="57" t="str">
        <f t="shared" ref="CH153:CH165" si="698">IF(AND(BJ153=0,BM153=0),"No Prog ni Ejec",IF(BJ153=0,CONCATENATE("No Prog, Ejec=  ",BM153),BM153/BJ153))</f>
        <v>No Prog ni Ejec</v>
      </c>
      <c r="CI153" s="57" t="str">
        <f t="shared" ref="CI153:CI165" si="699">IF(AND(BL153=0,BN153=0),"No Prog ni Ejec",IF(BL153=0,CONCATENATE("No Prog, Ejec=  ",BN153),BN153/BL153))</f>
        <v>No Prog ni Ejec</v>
      </c>
      <c r="CJ153" s="57" t="str">
        <f t="shared" ref="CJ153:CJ165" si="700">IF(AND(BT153=0,BW153=0),"No Prog ni Ejec",IF(BT153=0,CONCATENATE("No Prog, Ejec=  ",BW153),BW153/BT153))</f>
        <v>No Prog ni Ejec</v>
      </c>
      <c r="CK153" s="57" t="str">
        <f t="shared" ref="CK153:CK165" si="701">IF(AND(BV153=0,BX153=0),"No Prog ni Ejec",IF(BV153=0,CONCATENATE("No Prog, Ejec=  ",BX153),BX153/BV153))</f>
        <v>No Prog ni Ejec</v>
      </c>
      <c r="CL153" s="113">
        <f t="shared" si="572"/>
        <v>0</v>
      </c>
      <c r="CQ153" s="93">
        <v>1</v>
      </c>
      <c r="CR153" s="147"/>
      <c r="CS153" s="147"/>
      <c r="CT153" s="147"/>
      <c r="CU153" s="147"/>
      <c r="CV153" s="147"/>
      <c r="CW153" s="147"/>
      <c r="CX153" s="147"/>
      <c r="CY153" s="147"/>
      <c r="CZ153" s="147"/>
      <c r="DA153" s="147"/>
      <c r="DB153" s="147"/>
    </row>
    <row r="154" spans="1:106" s="70" customFormat="1" ht="102" hidden="1" customHeight="1" x14ac:dyDescent="0.2">
      <c r="A154" s="104">
        <v>12000</v>
      </c>
      <c r="B154" s="99" t="s">
        <v>15</v>
      </c>
      <c r="C154" s="99" t="s">
        <v>303</v>
      </c>
      <c r="D154" s="101" t="s">
        <v>1048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68" t="s">
        <v>1171</v>
      </c>
      <c r="R154" s="168" t="s">
        <v>1184</v>
      </c>
      <c r="S154" s="104" t="s">
        <v>53</v>
      </c>
      <c r="T154" s="99" t="s">
        <v>94</v>
      </c>
      <c r="U154" s="99" t="s">
        <v>201</v>
      </c>
      <c r="V154" s="99" t="s">
        <v>201</v>
      </c>
      <c r="W154" s="104" t="s">
        <v>1011</v>
      </c>
      <c r="X154" s="99" t="s">
        <v>522</v>
      </c>
      <c r="Y154" s="44" t="s">
        <v>359</v>
      </c>
      <c r="Z154" s="61">
        <v>1</v>
      </c>
      <c r="AA154" s="319" t="s">
        <v>1004</v>
      </c>
      <c r="AB154" s="314" t="s">
        <v>521</v>
      </c>
      <c r="AC154" s="333">
        <v>0</v>
      </c>
      <c r="AD154" s="318">
        <v>1</v>
      </c>
      <c r="AE154" s="314" t="s">
        <v>18</v>
      </c>
      <c r="AF154" s="314" t="s">
        <v>24</v>
      </c>
      <c r="AG154" s="314" t="s">
        <v>201</v>
      </c>
      <c r="AH154" s="314" t="s">
        <v>639</v>
      </c>
      <c r="AI154" s="314" t="s">
        <v>1070</v>
      </c>
      <c r="AJ154" s="99" t="s">
        <v>523</v>
      </c>
      <c r="AK154" s="314" t="s">
        <v>263</v>
      </c>
      <c r="AL154" s="61">
        <v>1</v>
      </c>
      <c r="AM154" s="314" t="str">
        <f t="shared" si="668"/>
        <v>Publicación y Socialización de la versión actualizada de la Política del Sistema Integrado de Administración de Riesgos de la ADRES.</v>
      </c>
      <c r="AN154" s="315">
        <f t="shared" si="669"/>
        <v>0</v>
      </c>
      <c r="AO154" s="52" t="s">
        <v>48</v>
      </c>
      <c r="AP154" s="49">
        <v>0</v>
      </c>
      <c r="AQ154" s="314" t="str">
        <f t="shared" si="670"/>
        <v>Publicación y Socialización de la versión actualizada de la Política del Sistema Integrado de Administración de Riesgos de la ADRES.</v>
      </c>
      <c r="AR154" s="316">
        <f t="shared" si="671"/>
        <v>0</v>
      </c>
      <c r="AS154" s="104"/>
      <c r="AT154" s="319"/>
      <c r="AU154" s="54" t="e">
        <f t="shared" si="672"/>
        <v>#DIV/0!</v>
      </c>
      <c r="AV154" s="317" t="e">
        <f t="shared" si="673"/>
        <v>#DIV/0!</v>
      </c>
      <c r="AW154" s="54">
        <f t="shared" si="674"/>
        <v>0</v>
      </c>
      <c r="AX154" s="317" t="e">
        <f t="shared" si="675"/>
        <v>#DIV/0!</v>
      </c>
      <c r="AY154" s="54"/>
      <c r="AZ154" s="61">
        <v>1</v>
      </c>
      <c r="BA154" s="314" t="str">
        <f t="shared" si="676"/>
        <v>Publicación y Socialización de la versión actualizada de la Política del Sistema Integrado de Administración de Riesgos de la ADRES.</v>
      </c>
      <c r="BB154" s="316">
        <f t="shared" si="677"/>
        <v>0</v>
      </c>
      <c r="BC154" s="56"/>
      <c r="BD154" s="322"/>
      <c r="BE154" s="54">
        <f t="shared" si="678"/>
        <v>0</v>
      </c>
      <c r="BF154" s="317" t="e">
        <f t="shared" si="679"/>
        <v>#DIV/0!</v>
      </c>
      <c r="BG154" s="54">
        <f t="shared" si="680"/>
        <v>0</v>
      </c>
      <c r="BH154" s="317" t="e">
        <f t="shared" si="681"/>
        <v>#DIV/0!</v>
      </c>
      <c r="BI154" s="54"/>
      <c r="BJ154" s="49">
        <v>0</v>
      </c>
      <c r="BK154" s="314" t="str">
        <f t="shared" si="682"/>
        <v>Publicación y Socialización de la versión actualizada de la Política del Sistema Integrado de Administración de Riesgos de la ADRES.</v>
      </c>
      <c r="BL154" s="316">
        <f t="shared" si="683"/>
        <v>0</v>
      </c>
      <c r="BM154" s="104"/>
      <c r="BN154" s="319"/>
      <c r="BO154" s="54" t="e">
        <f t="shared" si="684"/>
        <v>#DIV/0!</v>
      </c>
      <c r="BP154" s="317" t="e">
        <f t="shared" si="685"/>
        <v>#DIV/0!</v>
      </c>
      <c r="BQ154" s="54">
        <f t="shared" si="686"/>
        <v>0</v>
      </c>
      <c r="BR154" s="317" t="e">
        <f t="shared" si="687"/>
        <v>#DIV/0!</v>
      </c>
      <c r="BS154" s="54"/>
      <c r="BT154" s="49">
        <v>0</v>
      </c>
      <c r="BU154" s="314" t="str">
        <f t="shared" si="688"/>
        <v>Publicación y Socialización de la versión actualizada de la Política del Sistema Integrado de Administración de Riesgos de la ADRES.</v>
      </c>
      <c r="BV154" s="316">
        <f t="shared" si="689"/>
        <v>0</v>
      </c>
      <c r="BW154" s="104"/>
      <c r="BX154" s="319"/>
      <c r="BY154" s="83" t="e">
        <f t="shared" si="690"/>
        <v>#DIV/0!</v>
      </c>
      <c r="BZ154" s="323" t="e">
        <f t="shared" si="691"/>
        <v>#DIV/0!</v>
      </c>
      <c r="CA154" s="83">
        <f t="shared" si="692"/>
        <v>0</v>
      </c>
      <c r="CB154" s="323" t="e">
        <f t="shared" si="693"/>
        <v>#DIV/0!</v>
      </c>
      <c r="CC154" s="83"/>
      <c r="CD154" s="57" t="str">
        <f t="shared" si="694"/>
        <v>No Prog ni Ejec</v>
      </c>
      <c r="CE154" s="321" t="str">
        <f t="shared" si="695"/>
        <v>No Prog ni Ejec</v>
      </c>
      <c r="CF154" s="57">
        <f t="shared" si="696"/>
        <v>0</v>
      </c>
      <c r="CG154" s="321" t="str">
        <f t="shared" si="697"/>
        <v>No Prog ni Ejec</v>
      </c>
      <c r="CH154" s="57" t="str">
        <f t="shared" si="698"/>
        <v>No Prog ni Ejec</v>
      </c>
      <c r="CI154" s="321" t="str">
        <f t="shared" si="699"/>
        <v>No Prog ni Ejec</v>
      </c>
      <c r="CJ154" s="57" t="str">
        <f t="shared" si="700"/>
        <v>No Prog ni Ejec</v>
      </c>
      <c r="CK154" s="321" t="str">
        <f t="shared" si="701"/>
        <v>No Prog ni Ejec</v>
      </c>
      <c r="CL154" s="113">
        <f t="shared" si="572"/>
        <v>0</v>
      </c>
      <c r="CQ154" s="93">
        <v>1</v>
      </c>
      <c r="CR154" s="147"/>
      <c r="CS154" s="147"/>
      <c r="CT154" s="147"/>
      <c r="CU154" s="147"/>
      <c r="CV154" s="147"/>
      <c r="CW154" s="147"/>
      <c r="CX154" s="147"/>
      <c r="CY154" s="147"/>
      <c r="CZ154" s="147"/>
      <c r="DA154" s="147"/>
      <c r="DB154" s="147"/>
    </row>
    <row r="155" spans="1:106" s="70" customFormat="1" ht="103.5" hidden="1" customHeight="1" x14ac:dyDescent="0.2">
      <c r="A155" s="104">
        <v>12000</v>
      </c>
      <c r="B155" s="99" t="s">
        <v>15</v>
      </c>
      <c r="C155" s="99" t="s">
        <v>303</v>
      </c>
      <c r="D155" s="101" t="s">
        <v>1048</v>
      </c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68" t="s">
        <v>1171</v>
      </c>
      <c r="R155" s="168" t="s">
        <v>1184</v>
      </c>
      <c r="S155" s="104" t="s">
        <v>53</v>
      </c>
      <c r="T155" s="99" t="s">
        <v>94</v>
      </c>
      <c r="U155" s="99" t="s">
        <v>201</v>
      </c>
      <c r="V155" s="99" t="s">
        <v>201</v>
      </c>
      <c r="W155" s="104" t="s">
        <v>1012</v>
      </c>
      <c r="X155" s="99" t="s">
        <v>525</v>
      </c>
      <c r="Y155" s="44" t="s">
        <v>359</v>
      </c>
      <c r="Z155" s="61">
        <v>2</v>
      </c>
      <c r="AA155" s="319"/>
      <c r="AB155" s="314"/>
      <c r="AC155" s="333"/>
      <c r="AD155" s="318"/>
      <c r="AE155" s="314"/>
      <c r="AF155" s="314"/>
      <c r="AG155" s="314"/>
      <c r="AH155" s="314"/>
      <c r="AI155" s="314"/>
      <c r="AJ155" s="99" t="s">
        <v>524</v>
      </c>
      <c r="AK155" s="314"/>
      <c r="AL155" s="61">
        <v>2</v>
      </c>
      <c r="AM155" s="314"/>
      <c r="AN155" s="315"/>
      <c r="AO155" s="52" t="s">
        <v>48</v>
      </c>
      <c r="AP155" s="49">
        <v>0</v>
      </c>
      <c r="AQ155" s="314"/>
      <c r="AR155" s="316"/>
      <c r="AS155" s="104"/>
      <c r="AT155" s="319"/>
      <c r="AU155" s="54" t="e">
        <f t="shared" si="672"/>
        <v>#DIV/0!</v>
      </c>
      <c r="AV155" s="317"/>
      <c r="AW155" s="54">
        <f t="shared" si="674"/>
        <v>0</v>
      </c>
      <c r="AX155" s="317"/>
      <c r="AY155" s="54"/>
      <c r="AZ155" s="61">
        <v>2</v>
      </c>
      <c r="BA155" s="314">
        <f t="shared" si="676"/>
        <v>0</v>
      </c>
      <c r="BB155" s="316"/>
      <c r="BC155" s="56"/>
      <c r="BD155" s="322"/>
      <c r="BE155" s="54">
        <f t="shared" si="678"/>
        <v>0</v>
      </c>
      <c r="BF155" s="317"/>
      <c r="BG155" s="54">
        <f t="shared" si="680"/>
        <v>0</v>
      </c>
      <c r="BH155" s="317"/>
      <c r="BI155" s="54"/>
      <c r="BJ155" s="61">
        <v>0</v>
      </c>
      <c r="BK155" s="314">
        <f t="shared" si="682"/>
        <v>0</v>
      </c>
      <c r="BL155" s="316"/>
      <c r="BM155" s="104"/>
      <c r="BN155" s="319"/>
      <c r="BO155" s="54" t="e">
        <f t="shared" si="684"/>
        <v>#DIV/0!</v>
      </c>
      <c r="BP155" s="317"/>
      <c r="BQ155" s="54">
        <f t="shared" si="686"/>
        <v>0</v>
      </c>
      <c r="BR155" s="317"/>
      <c r="BS155" s="54"/>
      <c r="BT155" s="61">
        <v>0</v>
      </c>
      <c r="BU155" s="314">
        <f t="shared" si="688"/>
        <v>0</v>
      </c>
      <c r="BV155" s="316"/>
      <c r="BW155" s="104"/>
      <c r="BX155" s="319"/>
      <c r="BY155" s="83" t="e">
        <f t="shared" si="690"/>
        <v>#DIV/0!</v>
      </c>
      <c r="BZ155" s="323"/>
      <c r="CA155" s="83">
        <f t="shared" si="692"/>
        <v>0</v>
      </c>
      <c r="CB155" s="323"/>
      <c r="CC155" s="83"/>
      <c r="CD155" s="57" t="str">
        <f t="shared" si="694"/>
        <v>No Prog ni Ejec</v>
      </c>
      <c r="CE155" s="321"/>
      <c r="CF155" s="57">
        <f t="shared" si="696"/>
        <v>0</v>
      </c>
      <c r="CG155" s="321"/>
      <c r="CH155" s="57" t="str">
        <f t="shared" si="698"/>
        <v>No Prog ni Ejec</v>
      </c>
      <c r="CI155" s="321"/>
      <c r="CJ155" s="57" t="str">
        <f t="shared" si="700"/>
        <v>No Prog ni Ejec</v>
      </c>
      <c r="CK155" s="321"/>
      <c r="CL155" s="113">
        <f t="shared" si="572"/>
        <v>0</v>
      </c>
      <c r="CQ155" s="93">
        <v>1</v>
      </c>
      <c r="CR155" s="147"/>
      <c r="CS155" s="147"/>
      <c r="CT155" s="147"/>
      <c r="CU155" s="147"/>
      <c r="CV155" s="147"/>
      <c r="CW155" s="147"/>
      <c r="CX155" s="147"/>
      <c r="CY155" s="147"/>
      <c r="CZ155" s="147"/>
      <c r="DA155" s="147"/>
      <c r="DB155" s="147"/>
    </row>
    <row r="156" spans="1:106" s="70" customFormat="1" ht="98.25" hidden="1" customHeight="1" x14ac:dyDescent="0.2">
      <c r="A156" s="104">
        <v>12000</v>
      </c>
      <c r="B156" s="99" t="s">
        <v>15</v>
      </c>
      <c r="C156" s="99" t="s">
        <v>303</v>
      </c>
      <c r="D156" s="101" t="s">
        <v>1048</v>
      </c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68" t="s">
        <v>1171</v>
      </c>
      <c r="R156" s="157" t="s">
        <v>1178</v>
      </c>
      <c r="S156" s="104" t="s">
        <v>53</v>
      </c>
      <c r="T156" s="99" t="s">
        <v>94</v>
      </c>
      <c r="U156" s="99" t="s">
        <v>201</v>
      </c>
      <c r="V156" s="99" t="s">
        <v>201</v>
      </c>
      <c r="W156" s="319" t="s">
        <v>1013</v>
      </c>
      <c r="X156" s="335" t="s">
        <v>526</v>
      </c>
      <c r="Y156" s="336" t="s">
        <v>51</v>
      </c>
      <c r="Z156" s="337">
        <v>1</v>
      </c>
      <c r="AA156" s="319" t="s">
        <v>1005</v>
      </c>
      <c r="AB156" s="314" t="s">
        <v>1085</v>
      </c>
      <c r="AC156" s="333">
        <v>0</v>
      </c>
      <c r="AD156" s="318">
        <v>1</v>
      </c>
      <c r="AE156" s="314" t="s">
        <v>17</v>
      </c>
      <c r="AF156" s="314" t="s">
        <v>262</v>
      </c>
      <c r="AG156" s="314" t="s">
        <v>201</v>
      </c>
      <c r="AH156" s="314" t="s">
        <v>639</v>
      </c>
      <c r="AI156" s="314" t="s">
        <v>1076</v>
      </c>
      <c r="AJ156" s="99" t="s">
        <v>517</v>
      </c>
      <c r="AK156" s="314" t="s">
        <v>201</v>
      </c>
      <c r="AL156" s="45">
        <v>1</v>
      </c>
      <c r="AM156" s="314" t="str">
        <f t="shared" si="668"/>
        <v>Realizar reuniones de autocontrol y seguimiento a los procesos que evidencien el monitoreo a los riesgos, indicadores, planes de mejoramiento, manuales y documentos asociados</v>
      </c>
      <c r="AN156" s="315">
        <f t="shared" si="669"/>
        <v>0</v>
      </c>
      <c r="AO156" s="52" t="s">
        <v>48</v>
      </c>
      <c r="AP156" s="83">
        <v>0.25</v>
      </c>
      <c r="AQ156" s="314" t="str">
        <f t="shared" si="670"/>
        <v>Realizar reuniones de autocontrol y seguimiento a los procesos que evidencien el monitoreo a los riesgos, indicadores, planes de mejoramiento, manuales y documentos asociados</v>
      </c>
      <c r="AR156" s="316">
        <f t="shared" si="671"/>
        <v>0</v>
      </c>
      <c r="AS156" s="104"/>
      <c r="AT156" s="104"/>
      <c r="AU156" s="54">
        <f t="shared" si="672"/>
        <v>0</v>
      </c>
      <c r="AV156" s="317" t="e">
        <f t="shared" si="673"/>
        <v>#DIV/0!</v>
      </c>
      <c r="AW156" s="54">
        <f t="shared" si="674"/>
        <v>0</v>
      </c>
      <c r="AX156" s="317" t="e">
        <f t="shared" si="675"/>
        <v>#DIV/0!</v>
      </c>
      <c r="AY156" s="54"/>
      <c r="AZ156" s="83">
        <v>0.25</v>
      </c>
      <c r="BA156" s="314" t="str">
        <f t="shared" si="676"/>
        <v>Realizar reuniones de autocontrol y seguimiento a los procesos que evidencien el monitoreo a los riesgos, indicadores, planes de mejoramiento, manuales y documentos asociados</v>
      </c>
      <c r="BB156" s="316">
        <f t="shared" si="677"/>
        <v>0</v>
      </c>
      <c r="BC156" s="56"/>
      <c r="BD156" s="322"/>
      <c r="BE156" s="54">
        <f t="shared" si="678"/>
        <v>0</v>
      </c>
      <c r="BF156" s="317" t="e">
        <f t="shared" si="679"/>
        <v>#DIV/0!</v>
      </c>
      <c r="BG156" s="54">
        <f t="shared" si="680"/>
        <v>0</v>
      </c>
      <c r="BH156" s="317" t="e">
        <f t="shared" si="681"/>
        <v>#DIV/0!</v>
      </c>
      <c r="BI156" s="54"/>
      <c r="BJ156" s="83">
        <v>0.25</v>
      </c>
      <c r="BK156" s="314" t="str">
        <f t="shared" si="682"/>
        <v>Realizar reuniones de autocontrol y seguimiento a los procesos que evidencien el monitoreo a los riesgos, indicadores, planes de mejoramiento, manuales y documentos asociados</v>
      </c>
      <c r="BL156" s="316">
        <f t="shared" si="683"/>
        <v>0</v>
      </c>
      <c r="BM156" s="104"/>
      <c r="BN156" s="319"/>
      <c r="BO156" s="54">
        <f t="shared" si="684"/>
        <v>0</v>
      </c>
      <c r="BP156" s="317" t="e">
        <f t="shared" si="685"/>
        <v>#DIV/0!</v>
      </c>
      <c r="BQ156" s="54">
        <f t="shared" si="686"/>
        <v>0</v>
      </c>
      <c r="BR156" s="317" t="e">
        <f t="shared" si="687"/>
        <v>#DIV/0!</v>
      </c>
      <c r="BS156" s="54"/>
      <c r="BT156" s="83">
        <v>0.25</v>
      </c>
      <c r="BU156" s="314" t="str">
        <f t="shared" si="688"/>
        <v>Realizar reuniones de autocontrol y seguimiento a los procesos que evidencien el monitoreo a los riesgos, indicadores, planes de mejoramiento, manuales y documentos asociados</v>
      </c>
      <c r="BV156" s="316">
        <f t="shared" si="689"/>
        <v>0</v>
      </c>
      <c r="BW156" s="104"/>
      <c r="BX156" s="319"/>
      <c r="BY156" s="83">
        <f t="shared" si="690"/>
        <v>0</v>
      </c>
      <c r="BZ156" s="323" t="e">
        <f t="shared" si="691"/>
        <v>#DIV/0!</v>
      </c>
      <c r="CA156" s="83">
        <f t="shared" si="692"/>
        <v>0</v>
      </c>
      <c r="CB156" s="323" t="e">
        <f t="shared" si="693"/>
        <v>#DIV/0!</v>
      </c>
      <c r="CC156" s="83"/>
      <c r="CD156" s="57">
        <f t="shared" si="694"/>
        <v>0</v>
      </c>
      <c r="CE156" s="321" t="str">
        <f t="shared" si="695"/>
        <v>No Prog ni Ejec</v>
      </c>
      <c r="CF156" s="57">
        <f t="shared" si="696"/>
        <v>0</v>
      </c>
      <c r="CG156" s="321" t="str">
        <f t="shared" si="697"/>
        <v>No Prog ni Ejec</v>
      </c>
      <c r="CH156" s="57">
        <f t="shared" si="698"/>
        <v>0</v>
      </c>
      <c r="CI156" s="321" t="str">
        <f t="shared" si="699"/>
        <v>No Prog ni Ejec</v>
      </c>
      <c r="CJ156" s="57">
        <f t="shared" si="700"/>
        <v>0</v>
      </c>
      <c r="CK156" s="321" t="str">
        <f t="shared" si="701"/>
        <v>No Prog ni Ejec</v>
      </c>
      <c r="CL156" s="113">
        <f t="shared" si="572"/>
        <v>0</v>
      </c>
      <c r="CQ156" s="93">
        <v>1</v>
      </c>
      <c r="CR156" s="147"/>
      <c r="CS156" s="147"/>
      <c r="CT156" s="147"/>
      <c r="CU156" s="147"/>
      <c r="CV156" s="147"/>
      <c r="CW156" s="147"/>
      <c r="CX156" s="147"/>
      <c r="CY156" s="147"/>
      <c r="CZ156" s="147"/>
      <c r="DA156" s="147"/>
      <c r="DB156" s="147"/>
    </row>
    <row r="157" spans="1:106" s="70" customFormat="1" ht="89.25" hidden="1" x14ac:dyDescent="0.2">
      <c r="A157" s="104">
        <v>12000</v>
      </c>
      <c r="B157" s="99" t="s">
        <v>15</v>
      </c>
      <c r="C157" s="99" t="s">
        <v>303</v>
      </c>
      <c r="D157" s="101" t="s">
        <v>1048</v>
      </c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68" t="s">
        <v>1171</v>
      </c>
      <c r="R157" s="168" t="s">
        <v>1178</v>
      </c>
      <c r="S157" s="104" t="s">
        <v>53</v>
      </c>
      <c r="T157" s="99" t="s">
        <v>94</v>
      </c>
      <c r="U157" s="99" t="s">
        <v>201</v>
      </c>
      <c r="V157" s="99" t="s">
        <v>201</v>
      </c>
      <c r="W157" s="319"/>
      <c r="X157" s="335"/>
      <c r="Y157" s="336"/>
      <c r="Z157" s="337"/>
      <c r="AA157" s="319"/>
      <c r="AB157" s="314"/>
      <c r="AC157" s="333"/>
      <c r="AD157" s="318"/>
      <c r="AE157" s="314"/>
      <c r="AF157" s="314"/>
      <c r="AG157" s="314"/>
      <c r="AH157" s="314"/>
      <c r="AI157" s="314"/>
      <c r="AJ157" s="99" t="s">
        <v>527</v>
      </c>
      <c r="AK157" s="314"/>
      <c r="AL157" s="45">
        <v>1</v>
      </c>
      <c r="AM157" s="314"/>
      <c r="AN157" s="315"/>
      <c r="AO157" s="52" t="s">
        <v>48</v>
      </c>
      <c r="AP157" s="83">
        <v>0.25</v>
      </c>
      <c r="AQ157" s="314"/>
      <c r="AR157" s="316"/>
      <c r="AS157" s="104"/>
      <c r="AT157" s="104"/>
      <c r="AU157" s="54">
        <f t="shared" si="672"/>
        <v>0</v>
      </c>
      <c r="AV157" s="317"/>
      <c r="AW157" s="54">
        <f t="shared" si="674"/>
        <v>0</v>
      </c>
      <c r="AX157" s="317"/>
      <c r="AY157" s="54"/>
      <c r="AZ157" s="83">
        <v>0.25</v>
      </c>
      <c r="BA157" s="314"/>
      <c r="BB157" s="316"/>
      <c r="BC157" s="56"/>
      <c r="BD157" s="322"/>
      <c r="BE157" s="54">
        <f t="shared" si="678"/>
        <v>0</v>
      </c>
      <c r="BF157" s="317"/>
      <c r="BG157" s="54">
        <f t="shared" si="680"/>
        <v>0</v>
      </c>
      <c r="BH157" s="317"/>
      <c r="BI157" s="54"/>
      <c r="BJ157" s="83">
        <v>0.25</v>
      </c>
      <c r="BK157" s="314"/>
      <c r="BL157" s="316"/>
      <c r="BM157" s="104"/>
      <c r="BN157" s="319"/>
      <c r="BO157" s="54">
        <f t="shared" si="684"/>
        <v>0</v>
      </c>
      <c r="BP157" s="317"/>
      <c r="BQ157" s="54">
        <f t="shared" si="686"/>
        <v>0</v>
      </c>
      <c r="BR157" s="317"/>
      <c r="BS157" s="54"/>
      <c r="BT157" s="83">
        <v>0.25</v>
      </c>
      <c r="BU157" s="314"/>
      <c r="BV157" s="316"/>
      <c r="BW157" s="104"/>
      <c r="BX157" s="319"/>
      <c r="BY157" s="83">
        <f t="shared" si="690"/>
        <v>0</v>
      </c>
      <c r="BZ157" s="323"/>
      <c r="CA157" s="83">
        <f t="shared" si="692"/>
        <v>0</v>
      </c>
      <c r="CB157" s="323"/>
      <c r="CC157" s="83"/>
      <c r="CD157" s="57">
        <f t="shared" si="694"/>
        <v>0</v>
      </c>
      <c r="CE157" s="321"/>
      <c r="CF157" s="57">
        <f t="shared" si="696"/>
        <v>0</v>
      </c>
      <c r="CG157" s="321"/>
      <c r="CH157" s="57">
        <f t="shared" si="698"/>
        <v>0</v>
      </c>
      <c r="CI157" s="321"/>
      <c r="CJ157" s="57">
        <f t="shared" si="700"/>
        <v>0</v>
      </c>
      <c r="CK157" s="321"/>
      <c r="CL157" s="113">
        <f t="shared" si="572"/>
        <v>0</v>
      </c>
      <c r="CQ157" s="93">
        <v>1</v>
      </c>
      <c r="CR157" s="147"/>
      <c r="CS157" s="147"/>
      <c r="CT157" s="147"/>
      <c r="CU157" s="147"/>
      <c r="CV157" s="147"/>
      <c r="CW157" s="147"/>
      <c r="CX157" s="147"/>
      <c r="CY157" s="147"/>
      <c r="CZ157" s="147"/>
      <c r="DA157" s="147"/>
      <c r="DB157" s="147"/>
    </row>
    <row r="158" spans="1:106" s="70" customFormat="1" ht="105.75" hidden="1" customHeight="1" x14ac:dyDescent="0.2">
      <c r="A158" s="104">
        <v>12000</v>
      </c>
      <c r="B158" s="99" t="s">
        <v>15</v>
      </c>
      <c r="C158" s="99" t="s">
        <v>303</v>
      </c>
      <c r="D158" s="101" t="s">
        <v>1048</v>
      </c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68" t="s">
        <v>1171</v>
      </c>
      <c r="R158" s="168" t="s">
        <v>1178</v>
      </c>
      <c r="S158" s="104" t="s">
        <v>53</v>
      </c>
      <c r="T158" s="99" t="s">
        <v>94</v>
      </c>
      <c r="U158" s="99" t="s">
        <v>201</v>
      </c>
      <c r="V158" s="99" t="s">
        <v>201</v>
      </c>
      <c r="W158" s="104" t="s">
        <v>1014</v>
      </c>
      <c r="X158" s="99" t="s">
        <v>528</v>
      </c>
      <c r="Y158" s="44" t="s">
        <v>359</v>
      </c>
      <c r="Z158" s="61">
        <v>2</v>
      </c>
      <c r="AA158" s="319"/>
      <c r="AB158" s="314"/>
      <c r="AC158" s="333"/>
      <c r="AD158" s="318"/>
      <c r="AE158" s="314"/>
      <c r="AF158" s="314"/>
      <c r="AG158" s="314"/>
      <c r="AH158" s="314"/>
      <c r="AI158" s="314"/>
      <c r="AJ158" s="99" t="s">
        <v>524</v>
      </c>
      <c r="AK158" s="314"/>
      <c r="AL158" s="61">
        <v>2</v>
      </c>
      <c r="AM158" s="314"/>
      <c r="AN158" s="315"/>
      <c r="AO158" s="52" t="s">
        <v>48</v>
      </c>
      <c r="AP158" s="49">
        <v>0</v>
      </c>
      <c r="AQ158" s="314"/>
      <c r="AR158" s="316"/>
      <c r="AS158" s="104"/>
      <c r="AT158" s="104"/>
      <c r="AU158" s="54" t="e">
        <f t="shared" si="672"/>
        <v>#DIV/0!</v>
      </c>
      <c r="AV158" s="317"/>
      <c r="AW158" s="54">
        <f t="shared" si="674"/>
        <v>0</v>
      </c>
      <c r="AX158" s="317"/>
      <c r="AY158" s="54"/>
      <c r="AZ158" s="61">
        <v>1</v>
      </c>
      <c r="BA158" s="314"/>
      <c r="BB158" s="316"/>
      <c r="BC158" s="56"/>
      <c r="BD158" s="322"/>
      <c r="BE158" s="54">
        <f t="shared" si="678"/>
        <v>0</v>
      </c>
      <c r="BF158" s="317"/>
      <c r="BG158" s="54">
        <f t="shared" si="680"/>
        <v>0</v>
      </c>
      <c r="BH158" s="317"/>
      <c r="BI158" s="54"/>
      <c r="BJ158" s="61">
        <v>0</v>
      </c>
      <c r="BK158" s="314"/>
      <c r="BL158" s="316"/>
      <c r="BM158" s="104"/>
      <c r="BN158" s="319"/>
      <c r="BO158" s="54" t="e">
        <f t="shared" si="684"/>
        <v>#DIV/0!</v>
      </c>
      <c r="BP158" s="317"/>
      <c r="BQ158" s="54">
        <f t="shared" si="686"/>
        <v>0</v>
      </c>
      <c r="BR158" s="317"/>
      <c r="BS158" s="54"/>
      <c r="BT158" s="61">
        <v>1</v>
      </c>
      <c r="BU158" s="314"/>
      <c r="BV158" s="316"/>
      <c r="BW158" s="104"/>
      <c r="BX158" s="319"/>
      <c r="BY158" s="83">
        <f t="shared" si="690"/>
        <v>0</v>
      </c>
      <c r="BZ158" s="323"/>
      <c r="CA158" s="83">
        <f t="shared" si="692"/>
        <v>0</v>
      </c>
      <c r="CB158" s="323"/>
      <c r="CC158" s="83"/>
      <c r="CD158" s="57" t="str">
        <f t="shared" si="694"/>
        <v>No Prog ni Ejec</v>
      </c>
      <c r="CE158" s="321"/>
      <c r="CF158" s="57">
        <f t="shared" si="696"/>
        <v>0</v>
      </c>
      <c r="CG158" s="321"/>
      <c r="CH158" s="57" t="str">
        <f t="shared" si="698"/>
        <v>No Prog ni Ejec</v>
      </c>
      <c r="CI158" s="321"/>
      <c r="CJ158" s="57">
        <f t="shared" si="700"/>
        <v>0</v>
      </c>
      <c r="CK158" s="321"/>
      <c r="CL158" s="113">
        <f t="shared" si="572"/>
        <v>0</v>
      </c>
      <c r="CQ158" s="93">
        <v>1</v>
      </c>
      <c r="CR158" s="147"/>
      <c r="CS158" s="147"/>
      <c r="CT158" s="147"/>
      <c r="CU158" s="147"/>
      <c r="CV158" s="147"/>
      <c r="CW158" s="147"/>
      <c r="CX158" s="147"/>
      <c r="CY158" s="147"/>
      <c r="CZ158" s="147"/>
      <c r="DA158" s="147"/>
      <c r="DB158" s="147"/>
    </row>
    <row r="159" spans="1:106" s="70" customFormat="1" ht="89.25" hidden="1" x14ac:dyDescent="0.2">
      <c r="A159" s="104">
        <v>11600</v>
      </c>
      <c r="B159" s="99" t="s">
        <v>4</v>
      </c>
      <c r="C159" s="99" t="s">
        <v>303</v>
      </c>
      <c r="D159" s="101" t="s">
        <v>1048</v>
      </c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68" t="s">
        <v>1171</v>
      </c>
      <c r="R159" s="168" t="s">
        <v>1178</v>
      </c>
      <c r="S159" s="104" t="s">
        <v>130</v>
      </c>
      <c r="T159" s="99" t="s">
        <v>94</v>
      </c>
      <c r="U159" s="99" t="s">
        <v>201</v>
      </c>
      <c r="V159" s="99" t="s">
        <v>201</v>
      </c>
      <c r="W159" s="104" t="s">
        <v>1159</v>
      </c>
      <c r="X159" s="99" t="s">
        <v>1086</v>
      </c>
      <c r="Y159" s="105" t="s">
        <v>359</v>
      </c>
      <c r="Z159" s="49">
        <v>3</v>
      </c>
      <c r="AA159" s="319"/>
      <c r="AB159" s="314"/>
      <c r="AC159" s="333"/>
      <c r="AD159" s="318"/>
      <c r="AE159" s="314"/>
      <c r="AF159" s="314"/>
      <c r="AG159" s="314"/>
      <c r="AH159" s="314"/>
      <c r="AI159" s="314"/>
      <c r="AJ159" s="99" t="s">
        <v>1087</v>
      </c>
      <c r="AK159" s="314"/>
      <c r="AL159" s="50">
        <v>3</v>
      </c>
      <c r="AM159" s="314"/>
      <c r="AN159" s="315"/>
      <c r="AO159" s="52" t="s">
        <v>48</v>
      </c>
      <c r="AP159" s="50">
        <v>0</v>
      </c>
      <c r="AQ159" s="314"/>
      <c r="AR159" s="316"/>
      <c r="AS159" s="104"/>
      <c r="AT159" s="104"/>
      <c r="AU159" s="54" t="e">
        <f t="shared" si="672"/>
        <v>#DIV/0!</v>
      </c>
      <c r="AV159" s="317"/>
      <c r="AW159" s="54">
        <f t="shared" si="674"/>
        <v>0</v>
      </c>
      <c r="AX159" s="317"/>
      <c r="AY159" s="54"/>
      <c r="AZ159" s="50">
        <v>1</v>
      </c>
      <c r="BA159" s="314"/>
      <c r="BB159" s="316"/>
      <c r="BC159" s="56"/>
      <c r="BD159" s="322"/>
      <c r="BE159" s="54">
        <f t="shared" si="678"/>
        <v>0</v>
      </c>
      <c r="BF159" s="317"/>
      <c r="BG159" s="54">
        <f t="shared" si="680"/>
        <v>0</v>
      </c>
      <c r="BH159" s="317"/>
      <c r="BI159" s="54"/>
      <c r="BJ159" s="50">
        <v>1</v>
      </c>
      <c r="BK159" s="314"/>
      <c r="BL159" s="316"/>
      <c r="BM159" s="104"/>
      <c r="BN159" s="319"/>
      <c r="BO159" s="54">
        <f t="shared" si="684"/>
        <v>0</v>
      </c>
      <c r="BP159" s="317"/>
      <c r="BQ159" s="54">
        <f t="shared" si="686"/>
        <v>0</v>
      </c>
      <c r="BR159" s="317"/>
      <c r="BS159" s="54"/>
      <c r="BT159" s="50">
        <v>1</v>
      </c>
      <c r="BU159" s="314"/>
      <c r="BV159" s="316"/>
      <c r="BW159" s="104"/>
      <c r="BX159" s="319"/>
      <c r="BY159" s="83">
        <f t="shared" si="690"/>
        <v>0</v>
      </c>
      <c r="BZ159" s="323"/>
      <c r="CA159" s="83">
        <f t="shared" si="692"/>
        <v>0</v>
      </c>
      <c r="CB159" s="323"/>
      <c r="CC159" s="83"/>
      <c r="CD159" s="57" t="str">
        <f t="shared" si="694"/>
        <v>No Prog ni Ejec</v>
      </c>
      <c r="CE159" s="321"/>
      <c r="CF159" s="57">
        <f t="shared" si="696"/>
        <v>0</v>
      </c>
      <c r="CG159" s="321"/>
      <c r="CH159" s="57">
        <f t="shared" si="698"/>
        <v>0</v>
      </c>
      <c r="CI159" s="321"/>
      <c r="CJ159" s="57">
        <f t="shared" si="700"/>
        <v>0</v>
      </c>
      <c r="CK159" s="321"/>
      <c r="CL159" s="113">
        <f t="shared" si="572"/>
        <v>0</v>
      </c>
      <c r="CQ159" s="93"/>
      <c r="CR159" s="147"/>
      <c r="CS159" s="147"/>
      <c r="CT159" s="147"/>
      <c r="CU159" s="147"/>
      <c r="CV159" s="147"/>
      <c r="CW159" s="147"/>
      <c r="CX159" s="147"/>
      <c r="CY159" s="147"/>
      <c r="CZ159" s="147"/>
      <c r="DA159" s="147"/>
      <c r="DB159" s="147"/>
    </row>
    <row r="160" spans="1:106" s="70" customFormat="1" ht="102" hidden="1" x14ac:dyDescent="0.2">
      <c r="A160" s="104">
        <v>12000</v>
      </c>
      <c r="B160" s="99" t="s">
        <v>15</v>
      </c>
      <c r="C160" s="99" t="s">
        <v>303</v>
      </c>
      <c r="D160" s="101" t="s">
        <v>1048</v>
      </c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68" t="s">
        <v>1171</v>
      </c>
      <c r="R160" s="157" t="s">
        <v>1186</v>
      </c>
      <c r="S160" s="104" t="s">
        <v>53</v>
      </c>
      <c r="T160" s="99" t="s">
        <v>94</v>
      </c>
      <c r="U160" s="99" t="s">
        <v>201</v>
      </c>
      <c r="V160" s="99" t="s">
        <v>201</v>
      </c>
      <c r="W160" s="104" t="s">
        <v>1015</v>
      </c>
      <c r="X160" s="99" t="s">
        <v>530</v>
      </c>
      <c r="Y160" s="44" t="s">
        <v>359</v>
      </c>
      <c r="Z160" s="61">
        <v>1</v>
      </c>
      <c r="AA160" s="104" t="s">
        <v>1006</v>
      </c>
      <c r="AB160" s="99" t="s">
        <v>529</v>
      </c>
      <c r="AC160" s="63">
        <v>0</v>
      </c>
      <c r="AD160" s="90">
        <v>1</v>
      </c>
      <c r="AE160" s="99" t="s">
        <v>17</v>
      </c>
      <c r="AF160" s="99" t="s">
        <v>268</v>
      </c>
      <c r="AG160" s="99" t="s">
        <v>201</v>
      </c>
      <c r="AH160" s="99" t="s">
        <v>639</v>
      </c>
      <c r="AI160" s="99" t="s">
        <v>1070</v>
      </c>
      <c r="AJ160" s="99" t="s">
        <v>531</v>
      </c>
      <c r="AK160" s="99" t="s">
        <v>201</v>
      </c>
      <c r="AL160" s="61">
        <v>1</v>
      </c>
      <c r="AM160" s="99" t="str">
        <f t="shared" si="668"/>
        <v>Disposición de instrumento en página web, con el fin de que la ciudadanía y partes interesadas realicen observaciones, recomendaciones y comentarios al Mapa de Riesgos Operativos, de Corrupción y de Seguridad Digital actualizado y al Plan de Acción</v>
      </c>
      <c r="AN160" s="51">
        <f t="shared" si="669"/>
        <v>0</v>
      </c>
      <c r="AO160" s="52" t="s">
        <v>48</v>
      </c>
      <c r="AP160" s="49">
        <v>1</v>
      </c>
      <c r="AQ160" s="99" t="str">
        <f t="shared" si="670"/>
        <v>Disposición de instrumento en página web, con el fin de que la ciudadanía y partes interesadas realicen observaciones, recomendaciones y comentarios al Mapa de Riesgos Operativos, de Corrupción y de Seguridad Digital actualizado y al Plan de Acción</v>
      </c>
      <c r="AR160" s="89">
        <f t="shared" si="671"/>
        <v>0</v>
      </c>
      <c r="AS160" s="104"/>
      <c r="AT160" s="104"/>
      <c r="AU160" s="54">
        <f t="shared" si="672"/>
        <v>0</v>
      </c>
      <c r="AV160" s="54" t="e">
        <f t="shared" si="673"/>
        <v>#DIV/0!</v>
      </c>
      <c r="AW160" s="54">
        <f t="shared" si="674"/>
        <v>0</v>
      </c>
      <c r="AX160" s="54" t="e">
        <f t="shared" si="675"/>
        <v>#DIV/0!</v>
      </c>
      <c r="AY160" s="54"/>
      <c r="AZ160" s="61">
        <v>0</v>
      </c>
      <c r="BA160" s="99" t="str">
        <f t="shared" si="676"/>
        <v>Disposición de instrumento en página web, con el fin de que la ciudadanía y partes interesadas realicen observaciones, recomendaciones y comentarios al Mapa de Riesgos Operativos, de Corrupción y de Seguridad Digital actualizado y al Plan de Acción</v>
      </c>
      <c r="BB160" s="89">
        <f t="shared" si="677"/>
        <v>0</v>
      </c>
      <c r="BC160" s="56"/>
      <c r="BD160" s="56"/>
      <c r="BE160" s="54" t="e">
        <f t="shared" si="678"/>
        <v>#DIV/0!</v>
      </c>
      <c r="BF160" s="54" t="e">
        <f t="shared" si="679"/>
        <v>#DIV/0!</v>
      </c>
      <c r="BG160" s="54">
        <f t="shared" si="680"/>
        <v>0</v>
      </c>
      <c r="BH160" s="54" t="e">
        <f t="shared" si="681"/>
        <v>#DIV/0!</v>
      </c>
      <c r="BI160" s="54"/>
      <c r="BJ160" s="61">
        <v>0</v>
      </c>
      <c r="BK160" s="99" t="str">
        <f t="shared" si="682"/>
        <v>Disposición de instrumento en página web, con el fin de que la ciudadanía y partes interesadas realicen observaciones, recomendaciones y comentarios al Mapa de Riesgos Operativos, de Corrupción y de Seguridad Digital actualizado y al Plan de Acción</v>
      </c>
      <c r="BL160" s="89">
        <f t="shared" si="683"/>
        <v>0</v>
      </c>
      <c r="BM160" s="104"/>
      <c r="BN160" s="104"/>
      <c r="BO160" s="54" t="e">
        <f t="shared" si="684"/>
        <v>#DIV/0!</v>
      </c>
      <c r="BP160" s="54" t="e">
        <f t="shared" si="685"/>
        <v>#DIV/0!</v>
      </c>
      <c r="BQ160" s="54">
        <f t="shared" si="686"/>
        <v>0</v>
      </c>
      <c r="BR160" s="54" t="e">
        <f t="shared" si="687"/>
        <v>#DIV/0!</v>
      </c>
      <c r="BS160" s="54"/>
      <c r="BT160" s="61">
        <v>0</v>
      </c>
      <c r="BU160" s="99" t="str">
        <f t="shared" si="688"/>
        <v>Disposición de instrumento en página web, con el fin de que la ciudadanía y partes interesadas realicen observaciones, recomendaciones y comentarios al Mapa de Riesgos Operativos, de Corrupción y de Seguridad Digital actualizado y al Plan de Acción</v>
      </c>
      <c r="BV160" s="89">
        <f t="shared" si="689"/>
        <v>0</v>
      </c>
      <c r="BW160" s="104"/>
      <c r="BX160" s="104"/>
      <c r="BY160" s="83" t="e">
        <f t="shared" si="690"/>
        <v>#DIV/0!</v>
      </c>
      <c r="BZ160" s="83" t="e">
        <f t="shared" si="691"/>
        <v>#DIV/0!</v>
      </c>
      <c r="CA160" s="83">
        <f t="shared" si="692"/>
        <v>0</v>
      </c>
      <c r="CB160" s="83" t="e">
        <f t="shared" si="693"/>
        <v>#DIV/0!</v>
      </c>
      <c r="CC160" s="83"/>
      <c r="CD160" s="57">
        <f t="shared" si="694"/>
        <v>0</v>
      </c>
      <c r="CE160" s="57" t="str">
        <f t="shared" si="695"/>
        <v>No Prog ni Ejec</v>
      </c>
      <c r="CF160" s="57" t="str">
        <f t="shared" si="696"/>
        <v>No Prog ni Ejec</v>
      </c>
      <c r="CG160" s="57" t="str">
        <f t="shared" si="697"/>
        <v>No Prog ni Ejec</v>
      </c>
      <c r="CH160" s="57" t="str">
        <f t="shared" si="698"/>
        <v>No Prog ni Ejec</v>
      </c>
      <c r="CI160" s="57" t="str">
        <f t="shared" si="699"/>
        <v>No Prog ni Ejec</v>
      </c>
      <c r="CJ160" s="57" t="str">
        <f t="shared" si="700"/>
        <v>No Prog ni Ejec</v>
      </c>
      <c r="CK160" s="57" t="str">
        <f t="shared" si="701"/>
        <v>No Prog ni Ejec</v>
      </c>
      <c r="CL160" s="113">
        <f t="shared" si="572"/>
        <v>0</v>
      </c>
      <c r="CQ160" s="93">
        <v>1</v>
      </c>
      <c r="CR160" s="147"/>
      <c r="CS160" s="147"/>
      <c r="CT160" s="147"/>
      <c r="CU160" s="147"/>
      <c r="CV160" s="147"/>
      <c r="CW160" s="147"/>
      <c r="CX160" s="147"/>
      <c r="CY160" s="147"/>
      <c r="CZ160" s="147"/>
      <c r="DA160" s="147"/>
      <c r="DB160" s="147"/>
    </row>
    <row r="161" spans="1:106" s="70" customFormat="1" ht="89.25" hidden="1" x14ac:dyDescent="0.2">
      <c r="A161" s="104">
        <v>12000</v>
      </c>
      <c r="B161" s="99" t="s">
        <v>15</v>
      </c>
      <c r="C161" s="99" t="s">
        <v>303</v>
      </c>
      <c r="D161" s="101" t="s">
        <v>1048</v>
      </c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57" t="s">
        <v>1173</v>
      </c>
      <c r="R161" s="157" t="s">
        <v>1176</v>
      </c>
      <c r="S161" s="104" t="s">
        <v>53</v>
      </c>
      <c r="T161" s="99" t="s">
        <v>94</v>
      </c>
      <c r="U161" s="99" t="s">
        <v>201</v>
      </c>
      <c r="V161" s="99" t="s">
        <v>201</v>
      </c>
      <c r="W161" s="104" t="s">
        <v>1016</v>
      </c>
      <c r="X161" s="99" t="s">
        <v>537</v>
      </c>
      <c r="Y161" s="44" t="s">
        <v>359</v>
      </c>
      <c r="Z161" s="61">
        <v>1</v>
      </c>
      <c r="AA161" s="104" t="s">
        <v>1007</v>
      </c>
      <c r="AB161" s="99" t="s">
        <v>535</v>
      </c>
      <c r="AC161" s="63">
        <v>0</v>
      </c>
      <c r="AD161" s="90">
        <v>1</v>
      </c>
      <c r="AE161" s="99" t="s">
        <v>18</v>
      </c>
      <c r="AF161" s="99" t="s">
        <v>24</v>
      </c>
      <c r="AG161" s="99" t="s">
        <v>201</v>
      </c>
      <c r="AH161" s="99" t="s">
        <v>639</v>
      </c>
      <c r="AI161" s="99" t="s">
        <v>29</v>
      </c>
      <c r="AJ161" s="99" t="s">
        <v>536</v>
      </c>
      <c r="AK161" s="99" t="s">
        <v>263</v>
      </c>
      <c r="AL161" s="61">
        <v>1</v>
      </c>
      <c r="AM161" s="99" t="str">
        <f t="shared" si="668"/>
        <v>Organizar la publicación de la información sobre la gestión de la entidad para proporcionar información relevante a los grupos de interés</v>
      </c>
      <c r="AN161" s="51">
        <f t="shared" si="669"/>
        <v>0</v>
      </c>
      <c r="AO161" s="52" t="s">
        <v>48</v>
      </c>
      <c r="AP161" s="49">
        <v>0</v>
      </c>
      <c r="AQ161" s="99" t="str">
        <f t="shared" si="670"/>
        <v>Organizar la publicación de la información sobre la gestión de la entidad para proporcionar información relevante a los grupos de interés</v>
      </c>
      <c r="AR161" s="89">
        <f t="shared" si="671"/>
        <v>0</v>
      </c>
      <c r="AS161" s="104"/>
      <c r="AT161" s="104"/>
      <c r="AU161" s="54" t="e">
        <f t="shared" si="672"/>
        <v>#DIV/0!</v>
      </c>
      <c r="AV161" s="54" t="e">
        <f t="shared" si="673"/>
        <v>#DIV/0!</v>
      </c>
      <c r="AW161" s="54">
        <f t="shared" si="674"/>
        <v>0</v>
      </c>
      <c r="AX161" s="54" t="e">
        <f t="shared" si="675"/>
        <v>#DIV/0!</v>
      </c>
      <c r="AY161" s="54"/>
      <c r="AZ161" s="61">
        <v>1</v>
      </c>
      <c r="BA161" s="99" t="str">
        <f t="shared" si="676"/>
        <v>Organizar la publicación de la información sobre la gestión de la entidad para proporcionar información relevante a los grupos de interés</v>
      </c>
      <c r="BB161" s="89">
        <f t="shared" si="677"/>
        <v>0</v>
      </c>
      <c r="BC161" s="56"/>
      <c r="BD161" s="56"/>
      <c r="BE161" s="54">
        <f t="shared" si="678"/>
        <v>0</v>
      </c>
      <c r="BF161" s="54" t="e">
        <f t="shared" si="679"/>
        <v>#DIV/0!</v>
      </c>
      <c r="BG161" s="54">
        <f t="shared" si="680"/>
        <v>0</v>
      </c>
      <c r="BH161" s="54" t="e">
        <f t="shared" si="681"/>
        <v>#DIV/0!</v>
      </c>
      <c r="BI161" s="54"/>
      <c r="BJ161" s="61">
        <v>0</v>
      </c>
      <c r="BK161" s="99" t="str">
        <f t="shared" si="682"/>
        <v>Organizar la publicación de la información sobre la gestión de la entidad para proporcionar información relevante a los grupos de interés</v>
      </c>
      <c r="BL161" s="89">
        <f t="shared" si="683"/>
        <v>0</v>
      </c>
      <c r="BM161" s="104"/>
      <c r="BN161" s="104"/>
      <c r="BO161" s="54" t="e">
        <f t="shared" si="684"/>
        <v>#DIV/0!</v>
      </c>
      <c r="BP161" s="54" t="e">
        <f t="shared" si="685"/>
        <v>#DIV/0!</v>
      </c>
      <c r="BQ161" s="54">
        <f t="shared" si="686"/>
        <v>0</v>
      </c>
      <c r="BR161" s="54" t="e">
        <f t="shared" si="687"/>
        <v>#DIV/0!</v>
      </c>
      <c r="BS161" s="54"/>
      <c r="BT161" s="61">
        <v>0</v>
      </c>
      <c r="BU161" s="99" t="str">
        <f t="shared" si="688"/>
        <v>Organizar la publicación de la información sobre la gestión de la entidad para proporcionar información relevante a los grupos de interés</v>
      </c>
      <c r="BV161" s="89">
        <f t="shared" si="689"/>
        <v>0</v>
      </c>
      <c r="BW161" s="104"/>
      <c r="BX161" s="104"/>
      <c r="BY161" s="83" t="e">
        <f t="shared" si="690"/>
        <v>#DIV/0!</v>
      </c>
      <c r="BZ161" s="83" t="e">
        <f t="shared" si="691"/>
        <v>#DIV/0!</v>
      </c>
      <c r="CA161" s="83">
        <f t="shared" si="692"/>
        <v>0</v>
      </c>
      <c r="CB161" s="83" t="e">
        <f t="shared" si="693"/>
        <v>#DIV/0!</v>
      </c>
      <c r="CC161" s="83"/>
      <c r="CD161" s="57" t="str">
        <f t="shared" si="694"/>
        <v>No Prog ni Ejec</v>
      </c>
      <c r="CE161" s="57" t="str">
        <f t="shared" si="695"/>
        <v>No Prog ni Ejec</v>
      </c>
      <c r="CF161" s="57">
        <f t="shared" si="696"/>
        <v>0</v>
      </c>
      <c r="CG161" s="57" t="str">
        <f t="shared" si="697"/>
        <v>No Prog ni Ejec</v>
      </c>
      <c r="CH161" s="57" t="str">
        <f t="shared" si="698"/>
        <v>No Prog ni Ejec</v>
      </c>
      <c r="CI161" s="57" t="str">
        <f t="shared" si="699"/>
        <v>No Prog ni Ejec</v>
      </c>
      <c r="CJ161" s="57" t="str">
        <f t="shared" si="700"/>
        <v>No Prog ni Ejec</v>
      </c>
      <c r="CK161" s="57" t="str">
        <f t="shared" si="701"/>
        <v>No Prog ni Ejec</v>
      </c>
      <c r="CL161" s="113">
        <f t="shared" si="572"/>
        <v>0</v>
      </c>
      <c r="CQ161" s="93">
        <v>1</v>
      </c>
      <c r="CR161" s="147"/>
      <c r="CS161" s="147"/>
      <c r="CT161" s="147"/>
      <c r="CU161" s="147"/>
      <c r="CV161" s="147"/>
      <c r="CW161" s="147"/>
      <c r="CX161" s="147"/>
      <c r="CY161" s="147"/>
      <c r="CZ161" s="147"/>
      <c r="DA161" s="147"/>
      <c r="DB161" s="147"/>
    </row>
    <row r="162" spans="1:106" s="70" customFormat="1" ht="109.5" hidden="1" customHeight="1" x14ac:dyDescent="0.2">
      <c r="A162" s="104">
        <v>12000</v>
      </c>
      <c r="B162" s="99" t="s">
        <v>15</v>
      </c>
      <c r="C162" s="99" t="s">
        <v>303</v>
      </c>
      <c r="D162" s="101" t="s">
        <v>1048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68" t="s">
        <v>1173</v>
      </c>
      <c r="R162" s="168" t="s">
        <v>1176</v>
      </c>
      <c r="S162" s="104" t="s">
        <v>53</v>
      </c>
      <c r="T162" s="99" t="s">
        <v>94</v>
      </c>
      <c r="U162" s="99" t="s">
        <v>201</v>
      </c>
      <c r="V162" s="99" t="s">
        <v>201</v>
      </c>
      <c r="W162" s="104" t="s">
        <v>1017</v>
      </c>
      <c r="X162" s="99" t="s">
        <v>539</v>
      </c>
      <c r="Y162" s="44" t="s">
        <v>359</v>
      </c>
      <c r="Z162" s="61">
        <v>1</v>
      </c>
      <c r="AA162" s="104" t="s">
        <v>1008</v>
      </c>
      <c r="AB162" s="99" t="s">
        <v>538</v>
      </c>
      <c r="AC162" s="63">
        <v>0</v>
      </c>
      <c r="AD162" s="90">
        <v>1</v>
      </c>
      <c r="AE162" s="99" t="s">
        <v>18</v>
      </c>
      <c r="AF162" s="99" t="s">
        <v>24</v>
      </c>
      <c r="AG162" s="99" t="s">
        <v>201</v>
      </c>
      <c r="AH162" s="99" t="s">
        <v>639</v>
      </c>
      <c r="AI162" s="99" t="s">
        <v>1076</v>
      </c>
      <c r="AJ162" s="99" t="s">
        <v>540</v>
      </c>
      <c r="AK162" s="99" t="s">
        <v>40</v>
      </c>
      <c r="AL162" s="61">
        <v>1</v>
      </c>
      <c r="AM162" s="99" t="str">
        <f t="shared" si="668"/>
        <v>Elaborar y publicar el informe de gestión de la entidad vigencia 2018</v>
      </c>
      <c r="AN162" s="51">
        <f t="shared" si="669"/>
        <v>0</v>
      </c>
      <c r="AO162" s="52" t="s">
        <v>48</v>
      </c>
      <c r="AP162" s="49">
        <v>1</v>
      </c>
      <c r="AQ162" s="99" t="str">
        <f t="shared" si="670"/>
        <v>Elaborar y publicar el informe de gestión de la entidad vigencia 2018</v>
      </c>
      <c r="AR162" s="89">
        <f t="shared" si="671"/>
        <v>0</v>
      </c>
      <c r="AS162" s="104"/>
      <c r="AT162" s="104"/>
      <c r="AU162" s="54">
        <f t="shared" si="672"/>
        <v>0</v>
      </c>
      <c r="AV162" s="54" t="e">
        <f t="shared" si="673"/>
        <v>#DIV/0!</v>
      </c>
      <c r="AW162" s="54">
        <f t="shared" si="674"/>
        <v>0</v>
      </c>
      <c r="AX162" s="54" t="e">
        <f t="shared" si="675"/>
        <v>#DIV/0!</v>
      </c>
      <c r="AY162" s="54"/>
      <c r="AZ162" s="61">
        <v>0</v>
      </c>
      <c r="BA162" s="99" t="str">
        <f t="shared" si="676"/>
        <v>Elaborar y publicar el informe de gestión de la entidad vigencia 2018</v>
      </c>
      <c r="BB162" s="89">
        <f t="shared" si="677"/>
        <v>0</v>
      </c>
      <c r="BC162" s="56"/>
      <c r="BD162" s="56"/>
      <c r="BE162" s="54" t="e">
        <f t="shared" si="678"/>
        <v>#DIV/0!</v>
      </c>
      <c r="BF162" s="54" t="e">
        <f t="shared" si="679"/>
        <v>#DIV/0!</v>
      </c>
      <c r="BG162" s="54">
        <f t="shared" si="680"/>
        <v>0</v>
      </c>
      <c r="BH162" s="54" t="e">
        <f t="shared" si="681"/>
        <v>#DIV/0!</v>
      </c>
      <c r="BI162" s="54"/>
      <c r="BJ162" s="61">
        <v>0</v>
      </c>
      <c r="BK162" s="99" t="str">
        <f t="shared" si="682"/>
        <v>Elaborar y publicar el informe de gestión de la entidad vigencia 2018</v>
      </c>
      <c r="BL162" s="89">
        <f t="shared" si="683"/>
        <v>0</v>
      </c>
      <c r="BM162" s="104"/>
      <c r="BN162" s="104"/>
      <c r="BO162" s="54" t="e">
        <f t="shared" si="684"/>
        <v>#DIV/0!</v>
      </c>
      <c r="BP162" s="54" t="e">
        <f t="shared" si="685"/>
        <v>#DIV/0!</v>
      </c>
      <c r="BQ162" s="54">
        <f t="shared" si="686"/>
        <v>0</v>
      </c>
      <c r="BR162" s="54" t="e">
        <f t="shared" si="687"/>
        <v>#DIV/0!</v>
      </c>
      <c r="BS162" s="54"/>
      <c r="BT162" s="61">
        <v>0</v>
      </c>
      <c r="BU162" s="99" t="str">
        <f t="shared" si="688"/>
        <v>Elaborar y publicar el informe de gestión de la entidad vigencia 2018</v>
      </c>
      <c r="BV162" s="89">
        <f t="shared" si="689"/>
        <v>0</v>
      </c>
      <c r="BW162" s="104"/>
      <c r="BX162" s="104"/>
      <c r="BY162" s="83" t="e">
        <f t="shared" si="690"/>
        <v>#DIV/0!</v>
      </c>
      <c r="BZ162" s="83" t="e">
        <f t="shared" si="691"/>
        <v>#DIV/0!</v>
      </c>
      <c r="CA162" s="83">
        <f t="shared" si="692"/>
        <v>0</v>
      </c>
      <c r="CB162" s="83" t="e">
        <f t="shared" si="693"/>
        <v>#DIV/0!</v>
      </c>
      <c r="CC162" s="83"/>
      <c r="CD162" s="57">
        <f t="shared" si="694"/>
        <v>0</v>
      </c>
      <c r="CE162" s="57" t="str">
        <f t="shared" si="695"/>
        <v>No Prog ni Ejec</v>
      </c>
      <c r="CF162" s="57" t="str">
        <f t="shared" si="696"/>
        <v>No Prog ni Ejec</v>
      </c>
      <c r="CG162" s="57" t="str">
        <f t="shared" si="697"/>
        <v>No Prog ni Ejec</v>
      </c>
      <c r="CH162" s="57" t="str">
        <f t="shared" si="698"/>
        <v>No Prog ni Ejec</v>
      </c>
      <c r="CI162" s="57" t="str">
        <f t="shared" si="699"/>
        <v>No Prog ni Ejec</v>
      </c>
      <c r="CJ162" s="57" t="str">
        <f t="shared" si="700"/>
        <v>No Prog ni Ejec</v>
      </c>
      <c r="CK162" s="57" t="str">
        <f t="shared" si="701"/>
        <v>No Prog ni Ejec</v>
      </c>
      <c r="CL162" s="113">
        <f t="shared" si="572"/>
        <v>0</v>
      </c>
      <c r="CQ162" s="93">
        <v>1</v>
      </c>
      <c r="CR162" s="147"/>
      <c r="CS162" s="147"/>
      <c r="CT162" s="147"/>
      <c r="CU162" s="147"/>
      <c r="CV162" s="147"/>
      <c r="CW162" s="147"/>
      <c r="CX162" s="147"/>
      <c r="CY162" s="147"/>
      <c r="CZ162" s="147"/>
      <c r="DA162" s="147"/>
      <c r="DB162" s="147"/>
    </row>
    <row r="163" spans="1:106" s="70" customFormat="1" ht="118.5" hidden="1" customHeight="1" x14ac:dyDescent="0.2">
      <c r="A163" s="104">
        <v>12000</v>
      </c>
      <c r="B163" s="99" t="s">
        <v>15</v>
      </c>
      <c r="C163" s="99" t="s">
        <v>303</v>
      </c>
      <c r="D163" s="101" t="s">
        <v>1048</v>
      </c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68" t="s">
        <v>1173</v>
      </c>
      <c r="R163" s="157" t="s">
        <v>1187</v>
      </c>
      <c r="S163" s="104" t="s">
        <v>53</v>
      </c>
      <c r="T163" s="99" t="s">
        <v>94</v>
      </c>
      <c r="U163" s="99" t="s">
        <v>201</v>
      </c>
      <c r="V163" s="99" t="s">
        <v>201</v>
      </c>
      <c r="W163" s="104" t="s">
        <v>1018</v>
      </c>
      <c r="X163" s="99" t="s">
        <v>542</v>
      </c>
      <c r="Y163" s="44" t="s">
        <v>359</v>
      </c>
      <c r="Z163" s="61">
        <v>1</v>
      </c>
      <c r="AA163" s="104" t="s">
        <v>1009</v>
      </c>
      <c r="AB163" s="99" t="s">
        <v>541</v>
      </c>
      <c r="AC163" s="63">
        <v>0</v>
      </c>
      <c r="AD163" s="90">
        <v>1</v>
      </c>
      <c r="AE163" s="99" t="s">
        <v>254</v>
      </c>
      <c r="AF163" s="99" t="s">
        <v>271</v>
      </c>
      <c r="AG163" s="99" t="s">
        <v>201</v>
      </c>
      <c r="AH163" s="99" t="s">
        <v>639</v>
      </c>
      <c r="AI163" s="99" t="s">
        <v>1080</v>
      </c>
      <c r="AJ163" s="99" t="s">
        <v>543</v>
      </c>
      <c r="AK163" s="99" t="s">
        <v>40</v>
      </c>
      <c r="AL163" s="61">
        <v>1</v>
      </c>
      <c r="AM163" s="99" t="str">
        <f t="shared" si="668"/>
        <v>Autoevaluar el cumplimiento de la estrategia de rendición de cuentas implementada por la entidad.</v>
      </c>
      <c r="AN163" s="51">
        <f t="shared" si="669"/>
        <v>0</v>
      </c>
      <c r="AO163" s="52" t="s">
        <v>48</v>
      </c>
      <c r="AP163" s="49">
        <v>1</v>
      </c>
      <c r="AQ163" s="99" t="str">
        <f t="shared" si="670"/>
        <v>Autoevaluar el cumplimiento de la estrategia de rendición de cuentas implementada por la entidad.</v>
      </c>
      <c r="AR163" s="89">
        <f t="shared" si="671"/>
        <v>0</v>
      </c>
      <c r="AS163" s="104"/>
      <c r="AT163" s="104"/>
      <c r="AU163" s="54">
        <f t="shared" si="672"/>
        <v>0</v>
      </c>
      <c r="AV163" s="54" t="e">
        <f t="shared" si="673"/>
        <v>#DIV/0!</v>
      </c>
      <c r="AW163" s="54">
        <f t="shared" si="674"/>
        <v>0</v>
      </c>
      <c r="AX163" s="54" t="e">
        <f t="shared" si="675"/>
        <v>#DIV/0!</v>
      </c>
      <c r="AY163" s="54"/>
      <c r="AZ163" s="61">
        <v>0</v>
      </c>
      <c r="BA163" s="99" t="str">
        <f t="shared" si="676"/>
        <v>Autoevaluar el cumplimiento de la estrategia de rendición de cuentas implementada por la entidad.</v>
      </c>
      <c r="BB163" s="89">
        <f t="shared" si="677"/>
        <v>0</v>
      </c>
      <c r="BC163" s="56"/>
      <c r="BD163" s="56"/>
      <c r="BE163" s="54" t="e">
        <f t="shared" si="678"/>
        <v>#DIV/0!</v>
      </c>
      <c r="BF163" s="54" t="e">
        <f t="shared" si="679"/>
        <v>#DIV/0!</v>
      </c>
      <c r="BG163" s="54">
        <f t="shared" si="680"/>
        <v>0</v>
      </c>
      <c r="BH163" s="54" t="e">
        <f t="shared" si="681"/>
        <v>#DIV/0!</v>
      </c>
      <c r="BI163" s="54"/>
      <c r="BJ163" s="61">
        <v>0</v>
      </c>
      <c r="BK163" s="99" t="str">
        <f t="shared" si="682"/>
        <v>Autoevaluar el cumplimiento de la estrategia de rendición de cuentas implementada por la entidad.</v>
      </c>
      <c r="BL163" s="89">
        <f t="shared" si="683"/>
        <v>0</v>
      </c>
      <c r="BM163" s="104"/>
      <c r="BN163" s="104"/>
      <c r="BO163" s="54" t="e">
        <f t="shared" si="684"/>
        <v>#DIV/0!</v>
      </c>
      <c r="BP163" s="54" t="e">
        <f t="shared" si="685"/>
        <v>#DIV/0!</v>
      </c>
      <c r="BQ163" s="54">
        <f t="shared" si="686"/>
        <v>0</v>
      </c>
      <c r="BR163" s="54" t="e">
        <f t="shared" si="687"/>
        <v>#DIV/0!</v>
      </c>
      <c r="BS163" s="54"/>
      <c r="BT163" s="61">
        <v>0</v>
      </c>
      <c r="BU163" s="99" t="str">
        <f t="shared" si="688"/>
        <v>Autoevaluar el cumplimiento de la estrategia de rendición de cuentas implementada por la entidad.</v>
      </c>
      <c r="BV163" s="89">
        <f t="shared" si="689"/>
        <v>0</v>
      </c>
      <c r="BW163" s="104"/>
      <c r="BX163" s="104"/>
      <c r="BY163" s="83" t="e">
        <f t="shared" si="690"/>
        <v>#DIV/0!</v>
      </c>
      <c r="BZ163" s="83" t="e">
        <f t="shared" si="691"/>
        <v>#DIV/0!</v>
      </c>
      <c r="CA163" s="83">
        <f t="shared" si="692"/>
        <v>0</v>
      </c>
      <c r="CB163" s="83" t="e">
        <f t="shared" si="693"/>
        <v>#DIV/0!</v>
      </c>
      <c r="CC163" s="83"/>
      <c r="CD163" s="57">
        <f t="shared" si="694"/>
        <v>0</v>
      </c>
      <c r="CE163" s="57" t="str">
        <f t="shared" si="695"/>
        <v>No Prog ni Ejec</v>
      </c>
      <c r="CF163" s="57" t="str">
        <f t="shared" si="696"/>
        <v>No Prog ni Ejec</v>
      </c>
      <c r="CG163" s="57" t="str">
        <f t="shared" si="697"/>
        <v>No Prog ni Ejec</v>
      </c>
      <c r="CH163" s="57" t="str">
        <f t="shared" si="698"/>
        <v>No Prog ni Ejec</v>
      </c>
      <c r="CI163" s="57" t="str">
        <f t="shared" si="699"/>
        <v>No Prog ni Ejec</v>
      </c>
      <c r="CJ163" s="57" t="str">
        <f t="shared" si="700"/>
        <v>No Prog ni Ejec</v>
      </c>
      <c r="CK163" s="57" t="str">
        <f t="shared" si="701"/>
        <v>No Prog ni Ejec</v>
      </c>
      <c r="CL163" s="113">
        <f t="shared" si="572"/>
        <v>0</v>
      </c>
      <c r="CQ163" s="93">
        <v>1</v>
      </c>
      <c r="CR163" s="147"/>
      <c r="CS163" s="147"/>
      <c r="CT163" s="147"/>
      <c r="CU163" s="147"/>
      <c r="CV163" s="147"/>
      <c r="CW163" s="147"/>
      <c r="CX163" s="147"/>
      <c r="CY163" s="147"/>
      <c r="CZ163" s="147"/>
      <c r="DA163" s="147"/>
      <c r="DB163" s="147"/>
    </row>
    <row r="164" spans="1:106" s="70" customFormat="1" ht="89.25" hidden="1" x14ac:dyDescent="0.2">
      <c r="A164" s="104">
        <v>12000</v>
      </c>
      <c r="B164" s="99" t="s">
        <v>15</v>
      </c>
      <c r="C164" s="99" t="s">
        <v>303</v>
      </c>
      <c r="D164" s="101" t="s">
        <v>1048</v>
      </c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57" t="s">
        <v>1175</v>
      </c>
      <c r="R164" s="157" t="s">
        <v>1182</v>
      </c>
      <c r="S164" s="104" t="s">
        <v>53</v>
      </c>
      <c r="T164" s="99" t="s">
        <v>94</v>
      </c>
      <c r="U164" s="99" t="s">
        <v>201</v>
      </c>
      <c r="V164" s="99" t="s">
        <v>201</v>
      </c>
      <c r="W164" s="104" t="s">
        <v>1019</v>
      </c>
      <c r="X164" s="99" t="s">
        <v>545</v>
      </c>
      <c r="Y164" s="44" t="s">
        <v>51</v>
      </c>
      <c r="Z164" s="45">
        <v>1</v>
      </c>
      <c r="AA164" s="104" t="s">
        <v>1010</v>
      </c>
      <c r="AB164" s="99" t="s">
        <v>544</v>
      </c>
      <c r="AC164" s="63">
        <v>0</v>
      </c>
      <c r="AD164" s="90">
        <v>1</v>
      </c>
      <c r="AE164" s="99" t="s">
        <v>18</v>
      </c>
      <c r="AF164" s="99" t="s">
        <v>24</v>
      </c>
      <c r="AG164" s="99" t="s">
        <v>201</v>
      </c>
      <c r="AH164" s="99" t="s">
        <v>639</v>
      </c>
      <c r="AI164" s="99" t="s">
        <v>1076</v>
      </c>
      <c r="AJ164" s="99" t="s">
        <v>546</v>
      </c>
      <c r="AK164" s="99" t="s">
        <v>263</v>
      </c>
      <c r="AL164" s="45">
        <v>1</v>
      </c>
      <c r="AM164" s="99" t="str">
        <f t="shared" si="668"/>
        <v xml:space="preserve">Articular la publicación de información mínima requerida por la Ley 1712 de 2014 en página web </v>
      </c>
      <c r="AN164" s="51">
        <f t="shared" si="669"/>
        <v>0</v>
      </c>
      <c r="AO164" s="52" t="s">
        <v>48</v>
      </c>
      <c r="AP164" s="45">
        <v>0.25</v>
      </c>
      <c r="AQ164" s="99" t="str">
        <f t="shared" si="670"/>
        <v xml:space="preserve">Articular la publicación de información mínima requerida por la Ley 1712 de 2014 en página web </v>
      </c>
      <c r="AR164" s="89">
        <f t="shared" si="671"/>
        <v>0</v>
      </c>
      <c r="AS164" s="104"/>
      <c r="AT164" s="104"/>
      <c r="AU164" s="54">
        <f t="shared" si="672"/>
        <v>0</v>
      </c>
      <c r="AV164" s="54" t="e">
        <f t="shared" si="673"/>
        <v>#DIV/0!</v>
      </c>
      <c r="AW164" s="54">
        <f t="shared" si="674"/>
        <v>0</v>
      </c>
      <c r="AX164" s="54" t="e">
        <f t="shared" si="675"/>
        <v>#DIV/0!</v>
      </c>
      <c r="AY164" s="54"/>
      <c r="AZ164" s="45">
        <v>0.25</v>
      </c>
      <c r="BA164" s="99" t="str">
        <f t="shared" si="676"/>
        <v xml:space="preserve">Articular la publicación de información mínima requerida por la Ley 1712 de 2014 en página web </v>
      </c>
      <c r="BB164" s="89">
        <f t="shared" si="677"/>
        <v>0</v>
      </c>
      <c r="BC164" s="56"/>
      <c r="BD164" s="56"/>
      <c r="BE164" s="54">
        <f t="shared" si="678"/>
        <v>0</v>
      </c>
      <c r="BF164" s="54" t="e">
        <f t="shared" si="679"/>
        <v>#DIV/0!</v>
      </c>
      <c r="BG164" s="54">
        <f t="shared" si="680"/>
        <v>0</v>
      </c>
      <c r="BH164" s="54" t="e">
        <f t="shared" si="681"/>
        <v>#DIV/0!</v>
      </c>
      <c r="BI164" s="54"/>
      <c r="BJ164" s="45">
        <v>0.25</v>
      </c>
      <c r="BK164" s="99" t="str">
        <f t="shared" si="682"/>
        <v xml:space="preserve">Articular la publicación de información mínima requerida por la Ley 1712 de 2014 en página web </v>
      </c>
      <c r="BL164" s="89">
        <f t="shared" si="683"/>
        <v>0</v>
      </c>
      <c r="BM164" s="104"/>
      <c r="BN164" s="104"/>
      <c r="BO164" s="54">
        <f t="shared" si="684"/>
        <v>0</v>
      </c>
      <c r="BP164" s="54" t="e">
        <f t="shared" si="685"/>
        <v>#DIV/0!</v>
      </c>
      <c r="BQ164" s="54">
        <f t="shared" si="686"/>
        <v>0</v>
      </c>
      <c r="BR164" s="54" t="e">
        <f t="shared" si="687"/>
        <v>#DIV/0!</v>
      </c>
      <c r="BS164" s="54"/>
      <c r="BT164" s="45">
        <v>0.25</v>
      </c>
      <c r="BU164" s="99" t="str">
        <f t="shared" si="688"/>
        <v xml:space="preserve">Articular la publicación de información mínima requerida por la Ley 1712 de 2014 en página web </v>
      </c>
      <c r="BV164" s="89">
        <f t="shared" si="689"/>
        <v>0</v>
      </c>
      <c r="BW164" s="104"/>
      <c r="BX164" s="104"/>
      <c r="BY164" s="83">
        <f t="shared" si="690"/>
        <v>0</v>
      </c>
      <c r="BZ164" s="83" t="e">
        <f t="shared" si="691"/>
        <v>#DIV/0!</v>
      </c>
      <c r="CA164" s="83">
        <f t="shared" si="692"/>
        <v>0</v>
      </c>
      <c r="CB164" s="83" t="e">
        <f t="shared" si="693"/>
        <v>#DIV/0!</v>
      </c>
      <c r="CC164" s="83"/>
      <c r="CD164" s="57">
        <f t="shared" si="694"/>
        <v>0</v>
      </c>
      <c r="CE164" s="57" t="str">
        <f t="shared" si="695"/>
        <v>No Prog ni Ejec</v>
      </c>
      <c r="CF164" s="57">
        <f t="shared" si="696"/>
        <v>0</v>
      </c>
      <c r="CG164" s="57" t="str">
        <f t="shared" si="697"/>
        <v>No Prog ni Ejec</v>
      </c>
      <c r="CH164" s="57">
        <f t="shared" si="698"/>
        <v>0</v>
      </c>
      <c r="CI164" s="57" t="str">
        <f t="shared" si="699"/>
        <v>No Prog ni Ejec</v>
      </c>
      <c r="CJ164" s="57">
        <f t="shared" si="700"/>
        <v>0</v>
      </c>
      <c r="CK164" s="57" t="str">
        <f t="shared" si="701"/>
        <v>No Prog ni Ejec</v>
      </c>
      <c r="CL164" s="113">
        <f t="shared" si="572"/>
        <v>0</v>
      </c>
      <c r="CQ164" s="93">
        <v>1</v>
      </c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147"/>
    </row>
    <row r="165" spans="1:106" s="70" customFormat="1" ht="89.25" hidden="1" x14ac:dyDescent="0.2">
      <c r="A165" s="104">
        <v>11800</v>
      </c>
      <c r="B165" s="99" t="s">
        <v>3</v>
      </c>
      <c r="C165" s="99" t="s">
        <v>303</v>
      </c>
      <c r="D165" s="101" t="s">
        <v>1048</v>
      </c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68" t="s">
        <v>1171</v>
      </c>
      <c r="R165" s="157" t="s">
        <v>1183</v>
      </c>
      <c r="S165" s="104" t="s">
        <v>116</v>
      </c>
      <c r="T165" s="99" t="s">
        <v>94</v>
      </c>
      <c r="U165" s="99" t="s">
        <v>201</v>
      </c>
      <c r="V165" s="99" t="s">
        <v>201</v>
      </c>
      <c r="W165" s="104" t="s">
        <v>1163</v>
      </c>
      <c r="X165" s="99" t="s">
        <v>532</v>
      </c>
      <c r="Y165" s="105" t="s">
        <v>376</v>
      </c>
      <c r="Z165" s="61">
        <v>3</v>
      </c>
      <c r="AA165" s="104" t="s">
        <v>1162</v>
      </c>
      <c r="AB165" s="99" t="s">
        <v>533</v>
      </c>
      <c r="AC165" s="159">
        <v>0</v>
      </c>
      <c r="AD165" s="90">
        <v>1</v>
      </c>
      <c r="AE165" s="157" t="s">
        <v>19</v>
      </c>
      <c r="AF165" s="157" t="s">
        <v>25</v>
      </c>
      <c r="AG165" s="157" t="s">
        <v>201</v>
      </c>
      <c r="AH165" s="157" t="s">
        <v>639</v>
      </c>
      <c r="AI165" s="157" t="s">
        <v>1075</v>
      </c>
      <c r="AJ165" s="99" t="s">
        <v>534</v>
      </c>
      <c r="AK165" s="157" t="s">
        <v>201</v>
      </c>
      <c r="AL165" s="61">
        <v>3</v>
      </c>
      <c r="AM165" s="99" t="str">
        <f t="shared" si="668"/>
        <v>Realizar seguimiento al Mapa de Riesgos Operativos, de Corrupción y de Seguridad Digital y a la efectividad de los controles</v>
      </c>
      <c r="AN165" s="51">
        <f t="shared" si="669"/>
        <v>0</v>
      </c>
      <c r="AO165" s="52" t="s">
        <v>48</v>
      </c>
      <c r="AP165" s="61">
        <v>1</v>
      </c>
      <c r="AQ165" s="99" t="str">
        <f t="shared" si="670"/>
        <v>Realizar seguimiento al Mapa de Riesgos Operativos, de Corrupción y de Seguridad Digital y a la efectividad de los controles</v>
      </c>
      <c r="AR165" s="89">
        <v>0</v>
      </c>
      <c r="AS165" s="104"/>
      <c r="AT165" s="104"/>
      <c r="AU165" s="54">
        <f t="shared" si="672"/>
        <v>0</v>
      </c>
      <c r="AV165" s="54" t="e">
        <f t="shared" si="673"/>
        <v>#DIV/0!</v>
      </c>
      <c r="AW165" s="54">
        <f t="shared" si="674"/>
        <v>0</v>
      </c>
      <c r="AX165" s="54" t="e">
        <f t="shared" si="675"/>
        <v>#DIV/0!</v>
      </c>
      <c r="AY165" s="54"/>
      <c r="AZ165" s="61">
        <v>1</v>
      </c>
      <c r="BA165" s="99" t="str">
        <f t="shared" si="676"/>
        <v>Realizar seguimiento al Mapa de Riesgos Operativos, de Corrupción y de Seguridad Digital y a la efectividad de los controles</v>
      </c>
      <c r="BB165" s="89">
        <v>0</v>
      </c>
      <c r="BC165" s="56"/>
      <c r="BD165" s="56"/>
      <c r="BE165" s="54">
        <f t="shared" si="678"/>
        <v>0</v>
      </c>
      <c r="BF165" s="54" t="e">
        <f t="shared" si="679"/>
        <v>#DIV/0!</v>
      </c>
      <c r="BG165" s="54">
        <f t="shared" si="680"/>
        <v>0</v>
      </c>
      <c r="BH165" s="54" t="e">
        <f t="shared" si="681"/>
        <v>#DIV/0!</v>
      </c>
      <c r="BI165" s="54"/>
      <c r="BJ165" s="61">
        <v>1</v>
      </c>
      <c r="BK165" s="99" t="str">
        <f t="shared" si="682"/>
        <v>Realizar seguimiento al Mapa de Riesgos Operativos, de Corrupción y de Seguridad Digital y a la efectividad de los controles</v>
      </c>
      <c r="BL165" s="89">
        <v>0</v>
      </c>
      <c r="BM165" s="104"/>
      <c r="BN165" s="104"/>
      <c r="BO165" s="54">
        <f t="shared" si="684"/>
        <v>0</v>
      </c>
      <c r="BP165" s="54" t="e">
        <f t="shared" si="685"/>
        <v>#DIV/0!</v>
      </c>
      <c r="BQ165" s="54">
        <f t="shared" si="686"/>
        <v>0</v>
      </c>
      <c r="BR165" s="54" t="e">
        <f t="shared" si="687"/>
        <v>#DIV/0!</v>
      </c>
      <c r="BS165" s="54"/>
      <c r="BT165" s="49">
        <v>0</v>
      </c>
      <c r="BU165" s="99" t="str">
        <f t="shared" si="688"/>
        <v>Realizar seguimiento al Mapa de Riesgos Operativos, de Corrupción y de Seguridad Digital y a la efectividad de los controles</v>
      </c>
      <c r="BV165" s="89">
        <v>0</v>
      </c>
      <c r="BW165" s="104"/>
      <c r="BX165" s="104"/>
      <c r="BY165" s="83" t="e">
        <f t="shared" si="690"/>
        <v>#DIV/0!</v>
      </c>
      <c r="BZ165" s="83" t="e">
        <f t="shared" si="691"/>
        <v>#DIV/0!</v>
      </c>
      <c r="CA165" s="83">
        <f t="shared" si="692"/>
        <v>0</v>
      </c>
      <c r="CB165" s="83" t="e">
        <f t="shared" si="693"/>
        <v>#DIV/0!</v>
      </c>
      <c r="CC165" s="83"/>
      <c r="CD165" s="57">
        <f t="shared" si="694"/>
        <v>0</v>
      </c>
      <c r="CE165" s="57" t="str">
        <f t="shared" si="695"/>
        <v>No Prog ni Ejec</v>
      </c>
      <c r="CF165" s="57">
        <f t="shared" si="696"/>
        <v>0</v>
      </c>
      <c r="CG165" s="57" t="str">
        <f t="shared" si="697"/>
        <v>No Prog ni Ejec</v>
      </c>
      <c r="CH165" s="57">
        <f t="shared" si="698"/>
        <v>0</v>
      </c>
      <c r="CI165" s="57" t="str">
        <f t="shared" si="699"/>
        <v>No Prog ni Ejec</v>
      </c>
      <c r="CJ165" s="57" t="str">
        <f t="shared" si="700"/>
        <v>No Prog ni Ejec</v>
      </c>
      <c r="CK165" s="57" t="str">
        <f t="shared" si="701"/>
        <v>No Prog ni Ejec</v>
      </c>
      <c r="CL165" s="113">
        <f t="shared" si="572"/>
        <v>0</v>
      </c>
      <c r="CQ165" s="93">
        <v>1</v>
      </c>
      <c r="CR165" s="147"/>
      <c r="CS165" s="147"/>
      <c r="CT165" s="147"/>
      <c r="CU165" s="147"/>
      <c r="CV165" s="147"/>
      <c r="CW165" s="147"/>
      <c r="CX165" s="147"/>
      <c r="CY165" s="147"/>
      <c r="CZ165" s="147"/>
      <c r="DA165" s="147"/>
      <c r="DB165" s="147"/>
    </row>
    <row r="166" spans="1:106" s="70" customFormat="1" ht="105" hidden="1" customHeight="1" x14ac:dyDescent="0.2">
      <c r="A166" s="104">
        <v>11500</v>
      </c>
      <c r="B166" s="99" t="s">
        <v>13</v>
      </c>
      <c r="C166" s="99" t="s">
        <v>303</v>
      </c>
      <c r="D166" s="101" t="s">
        <v>1048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57" t="s">
        <v>1188</v>
      </c>
      <c r="R166" s="168" t="s">
        <v>1188</v>
      </c>
      <c r="S166" s="104" t="s">
        <v>96</v>
      </c>
      <c r="T166" s="99" t="s">
        <v>94</v>
      </c>
      <c r="U166" s="99" t="s">
        <v>201</v>
      </c>
      <c r="V166" s="99" t="s">
        <v>201</v>
      </c>
      <c r="W166" s="104" t="s">
        <v>107</v>
      </c>
      <c r="X166" s="81" t="s">
        <v>1097</v>
      </c>
      <c r="Y166" s="105" t="s">
        <v>376</v>
      </c>
      <c r="Z166" s="62">
        <v>1</v>
      </c>
      <c r="AA166" s="104" t="s">
        <v>97</v>
      </c>
      <c r="AB166" s="99" t="s">
        <v>1096</v>
      </c>
      <c r="AC166" s="63">
        <v>0</v>
      </c>
      <c r="AD166" s="90">
        <v>1</v>
      </c>
      <c r="AE166" s="99" t="s">
        <v>17</v>
      </c>
      <c r="AF166" s="99" t="s">
        <v>266</v>
      </c>
      <c r="AG166" s="99" t="s">
        <v>201</v>
      </c>
      <c r="AH166" s="99" t="s">
        <v>639</v>
      </c>
      <c r="AI166" s="99" t="s">
        <v>71</v>
      </c>
      <c r="AJ166" s="99" t="s">
        <v>1095</v>
      </c>
      <c r="AK166" s="157" t="s">
        <v>42</v>
      </c>
      <c r="AL166" s="61">
        <v>1</v>
      </c>
      <c r="AM166" s="66" t="str">
        <f>+AB166</f>
        <v>Racionalizar el trámite “Reconocimiento y pago de prestaciones por concepto de atenciones médico-quirúrgicas a víctimas de eventos catastróficos, terroristas y de accidentes de tránsito” a través de la revisión y mejoramiento del formato FURPEN.</v>
      </c>
      <c r="AN166" s="140">
        <f>+AC166</f>
        <v>0</v>
      </c>
      <c r="AO166" s="52" t="s">
        <v>48</v>
      </c>
      <c r="AP166" s="61">
        <v>1</v>
      </c>
      <c r="AQ166" s="66"/>
      <c r="AR166" s="61"/>
      <c r="AS166" s="61"/>
      <c r="AT166" s="61"/>
      <c r="AU166" s="61"/>
      <c r="AV166" s="61"/>
      <c r="AW166" s="61"/>
      <c r="AX166" s="61"/>
      <c r="AY166" s="67"/>
      <c r="AZ166" s="61"/>
      <c r="BA166" s="66"/>
      <c r="BB166" s="61"/>
      <c r="BC166" s="67"/>
      <c r="BD166" s="67"/>
      <c r="BE166" s="61"/>
      <c r="BF166" s="61"/>
      <c r="BG166" s="61"/>
      <c r="BH166" s="61"/>
      <c r="BI166" s="67"/>
      <c r="BJ166" s="61"/>
      <c r="BK166" s="66"/>
      <c r="BL166" s="61"/>
      <c r="BM166" s="61"/>
      <c r="BN166" s="61"/>
      <c r="BO166" s="61"/>
      <c r="BP166" s="61"/>
      <c r="BQ166" s="61"/>
      <c r="BR166" s="61"/>
      <c r="BS166" s="67"/>
      <c r="BT166" s="61"/>
      <c r="BU166" s="66"/>
      <c r="BV166" s="61"/>
      <c r="BW166" s="61"/>
      <c r="BX166" s="61"/>
      <c r="BY166" s="61"/>
      <c r="BZ166" s="61"/>
      <c r="CA166" s="61"/>
      <c r="CB166" s="61"/>
      <c r="CC166" s="67"/>
      <c r="CD166" s="57">
        <f t="shared" ref="CD166" si="702">IF(AND(AP166=0,AS166=0),"No Prog ni Ejec",IF(AP166=0,CONCATENATE("No Prog, Ejec=  ",AS166),AS166/AP166))</f>
        <v>0</v>
      </c>
      <c r="CE166" s="57" t="str">
        <f t="shared" ref="CE166" si="703">IF(AND(AR166=0,AT166=0),"No Prog ni Ejec",IF(AR166=0,CONCATENATE("No Prog, Ejec=  ",AT166),AT166/AR166))</f>
        <v>No Prog ni Ejec</v>
      </c>
      <c r="CF166" s="57" t="str">
        <f t="shared" ref="CF166" si="704">IF(AND(AZ166=0,BC166=0),"No Prog ni Ejec",IF(AZ166=0,CONCATENATE("No Prog, Ejec=  ",BC166),BC166/AZ166))</f>
        <v>No Prog ni Ejec</v>
      </c>
      <c r="CG166" s="57" t="str">
        <f t="shared" ref="CG166" si="705">IF(AND(BB166=0,BD166=0),"No Prog ni Ejec",IF(BB166=0,CONCATENATE("No Prog, Ejec=  ",BD166),BD166/BB166))</f>
        <v>No Prog ni Ejec</v>
      </c>
      <c r="CH166" s="57" t="str">
        <f t="shared" ref="CH166" si="706">IF(AND(BJ166=0,BM166=0),"No Prog ni Ejec",IF(BJ166=0,CONCATENATE("No Prog, Ejec=  ",BM166),BM166/BJ166))</f>
        <v>No Prog ni Ejec</v>
      </c>
      <c r="CI166" s="57" t="str">
        <f t="shared" ref="CI166" si="707">IF(AND(BL166=0,BN166=0),"No Prog ni Ejec",IF(BL166=0,CONCATENATE("No Prog, Ejec=  ",BN166),BN166/BL166))</f>
        <v>No Prog ni Ejec</v>
      </c>
      <c r="CJ166" s="57" t="str">
        <f t="shared" ref="CJ166" si="708">IF(AND(BT166=0,BW166=0),"No Prog ni Ejec",IF(BT166=0,CONCATENATE("No Prog, Ejec=  ",BW166),BW166/BT166))</f>
        <v>No Prog ni Ejec</v>
      </c>
      <c r="CK166" s="57" t="str">
        <f t="shared" ref="CK166" si="709">IF(AND(BV166=0,BX166=0),"No Prog ni Ejec",IF(BV166=0,CONCATENATE("No Prog, Ejec=  ",BX166),BX166/BV166))</f>
        <v>No Prog ni Ejec</v>
      </c>
      <c r="CL166" s="113">
        <f t="shared" si="572"/>
        <v>0</v>
      </c>
      <c r="CQ166" s="93">
        <v>1</v>
      </c>
      <c r="CR166" s="147"/>
      <c r="CS166" s="147"/>
      <c r="CT166" s="147"/>
      <c r="CU166" s="147"/>
      <c r="CV166" s="147"/>
      <c r="CW166" s="147"/>
      <c r="CX166" s="147"/>
      <c r="CY166" s="147"/>
      <c r="CZ166" s="147"/>
      <c r="DA166" s="147"/>
      <c r="DB166" s="147"/>
    </row>
    <row r="167" spans="1:106" s="70" customFormat="1" ht="101.25" hidden="1" customHeight="1" x14ac:dyDescent="0.2">
      <c r="A167" s="104">
        <v>11200</v>
      </c>
      <c r="B167" s="99" t="s">
        <v>1</v>
      </c>
      <c r="C167" s="99" t="s">
        <v>303</v>
      </c>
      <c r="D167" s="101" t="s">
        <v>1048</v>
      </c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57" t="s">
        <v>1173</v>
      </c>
      <c r="R167" s="168" t="s">
        <v>1187</v>
      </c>
      <c r="S167" s="104" t="s">
        <v>111</v>
      </c>
      <c r="T167" s="99" t="s">
        <v>94</v>
      </c>
      <c r="U167" s="99" t="s">
        <v>201</v>
      </c>
      <c r="V167" s="99" t="s">
        <v>201</v>
      </c>
      <c r="W167" s="104" t="s">
        <v>984</v>
      </c>
      <c r="X167" s="81" t="s">
        <v>973</v>
      </c>
      <c r="Y167" s="44" t="s">
        <v>52</v>
      </c>
      <c r="Z167" s="62">
        <v>1</v>
      </c>
      <c r="AA167" s="104" t="s">
        <v>981</v>
      </c>
      <c r="AB167" s="81" t="s">
        <v>970</v>
      </c>
      <c r="AC167" s="89">
        <v>0</v>
      </c>
      <c r="AD167" s="90">
        <v>1</v>
      </c>
      <c r="AE167" s="157" t="s">
        <v>18</v>
      </c>
      <c r="AF167" s="157" t="s">
        <v>24</v>
      </c>
      <c r="AG167" s="157" t="s">
        <v>201</v>
      </c>
      <c r="AH167" s="157" t="s">
        <v>639</v>
      </c>
      <c r="AI167" s="157" t="s">
        <v>1080</v>
      </c>
      <c r="AJ167" s="81" t="s">
        <v>971</v>
      </c>
      <c r="AK167" s="157" t="s">
        <v>40</v>
      </c>
      <c r="AL167" s="49">
        <v>1</v>
      </c>
      <c r="AM167" s="99" t="str">
        <f t="shared" ref="AM167:AM169" si="710">+AB167</f>
        <v>Realizar la audiencia pública de rendición de cuentas y comunicar los resultados a la ciudadanía y partes interesadas.</v>
      </c>
      <c r="AN167" s="51">
        <f t="shared" ref="AN167:AN173" si="711">+AC167</f>
        <v>0</v>
      </c>
      <c r="AO167" s="52" t="s">
        <v>48</v>
      </c>
      <c r="AP167" s="49">
        <v>0</v>
      </c>
      <c r="AQ167" s="99" t="str">
        <f t="shared" ref="AQ167:AQ170" si="712">+AM167</f>
        <v>Realizar la audiencia pública de rendición de cuentas y comunicar los resultados a la ciudadanía y partes interesadas.</v>
      </c>
      <c r="AR167" s="89">
        <f t="shared" ref="AR167:AR169" si="713">+AN167/4</f>
        <v>0</v>
      </c>
      <c r="AS167" s="104"/>
      <c r="AT167" s="104"/>
      <c r="AU167" s="54" t="e">
        <f t="shared" ref="AU167:AU170" si="714">+(AS167/AP167)</f>
        <v>#DIV/0!</v>
      </c>
      <c r="AV167" s="54" t="e">
        <f t="shared" ref="AV167:AV170" si="715">+(AT167/AR167)</f>
        <v>#DIV/0!</v>
      </c>
      <c r="AW167" s="54">
        <f t="shared" ref="AW167:AW170" si="716">+(AS167/AL167)</f>
        <v>0</v>
      </c>
      <c r="AX167" s="54" t="e">
        <f t="shared" ref="AX167:AX170" si="717">+(AT167/AN167)</f>
        <v>#DIV/0!</v>
      </c>
      <c r="AY167" s="54"/>
      <c r="AZ167" s="49">
        <v>0</v>
      </c>
      <c r="BA167" s="99" t="str">
        <f t="shared" ref="BA167:BA170" si="718">+AM167</f>
        <v>Realizar la audiencia pública de rendición de cuentas y comunicar los resultados a la ciudadanía y partes interesadas.</v>
      </c>
      <c r="BB167" s="89">
        <f t="shared" ref="BB167:BB169" si="719">+AN167/4</f>
        <v>0</v>
      </c>
      <c r="BC167" s="56"/>
      <c r="BD167" s="56"/>
      <c r="BE167" s="54" t="e">
        <f t="shared" ref="BE167:BE170" si="720">+(BC167/AZ167)</f>
        <v>#DIV/0!</v>
      </c>
      <c r="BF167" s="54" t="e">
        <f t="shared" ref="BF167:BF170" si="721">+(BD167/BB167)</f>
        <v>#DIV/0!</v>
      </c>
      <c r="BG167" s="54">
        <f t="shared" ref="BG167:BG170" si="722">+(BC167+AS167)/AL167</f>
        <v>0</v>
      </c>
      <c r="BH167" s="54" t="e">
        <f t="shared" ref="BH167:BH170" si="723">+(BD167+AT167)/AN167</f>
        <v>#DIV/0!</v>
      </c>
      <c r="BI167" s="54"/>
      <c r="BJ167" s="49">
        <v>1</v>
      </c>
      <c r="BK167" s="99" t="str">
        <f t="shared" ref="BK167:BK170" si="724">+AM167</f>
        <v>Realizar la audiencia pública de rendición de cuentas y comunicar los resultados a la ciudadanía y partes interesadas.</v>
      </c>
      <c r="BL167" s="89">
        <f t="shared" ref="BL167:BL169" si="725">+AN167/4</f>
        <v>0</v>
      </c>
      <c r="BM167" s="104"/>
      <c r="BN167" s="104"/>
      <c r="BO167" s="54">
        <f t="shared" ref="BO167:BO170" si="726">+(BM167/BJ167)</f>
        <v>0</v>
      </c>
      <c r="BP167" s="54" t="e">
        <f t="shared" ref="BP167:BP170" si="727">+(BN167/BL167)</f>
        <v>#DIV/0!</v>
      </c>
      <c r="BQ167" s="54">
        <f t="shared" ref="BQ167:BQ170" si="728">+(BC167+AS167+BM167)/AL167</f>
        <v>0</v>
      </c>
      <c r="BR167" s="54" t="e">
        <f t="shared" ref="BR167:BR170" si="729">+(BD167+AT167+BN167)/AN167</f>
        <v>#DIV/0!</v>
      </c>
      <c r="BS167" s="54"/>
      <c r="BT167" s="49">
        <v>0</v>
      </c>
      <c r="BU167" s="99" t="str">
        <f t="shared" ref="BU167:BU170" si="730">+AM167</f>
        <v>Realizar la audiencia pública de rendición de cuentas y comunicar los resultados a la ciudadanía y partes interesadas.</v>
      </c>
      <c r="BV167" s="89">
        <f t="shared" ref="BV167:BV169" si="731">+AN167/4</f>
        <v>0</v>
      </c>
      <c r="BW167" s="104"/>
      <c r="BX167" s="104"/>
      <c r="BY167" s="83" t="e">
        <f t="shared" ref="BY167:BY170" si="732">+(BW167/BT167)</f>
        <v>#DIV/0!</v>
      </c>
      <c r="BZ167" s="83" t="e">
        <f t="shared" ref="BZ167:BZ170" si="733">+(BX167/BV167)</f>
        <v>#DIV/0!</v>
      </c>
      <c r="CA167" s="83">
        <f t="shared" ref="CA167:CA170" si="734">+(BC167+AS167+BM167+BW167)/AL167</f>
        <v>0</v>
      </c>
      <c r="CB167" s="83" t="e">
        <f t="shared" ref="CB167:CB170" si="735">+(BD167+AT167+BN167+BX167)/AN167</f>
        <v>#DIV/0!</v>
      </c>
      <c r="CC167" s="83"/>
      <c r="CD167" s="57" t="str">
        <f t="shared" ref="CD167:CD170" si="736">IF(AND(AP167=0,AS167=0),"No Prog ni Ejec",IF(AP167=0,CONCATENATE("No Prog, Ejec=  ",AS167),AS167/AP167))</f>
        <v>No Prog ni Ejec</v>
      </c>
      <c r="CE167" s="57" t="str">
        <f t="shared" ref="CE167:CE170" si="737">IF(AND(AR167=0,AT167=0),"No Prog ni Ejec",IF(AR167=0,CONCATENATE("No Prog, Ejec=  ",AT167),AT167/AR167))</f>
        <v>No Prog ni Ejec</v>
      </c>
      <c r="CF167" s="57" t="str">
        <f t="shared" ref="CF167:CF170" si="738">IF(AND(AZ167=0,BC167=0),"No Prog ni Ejec",IF(AZ167=0,CONCATENATE("No Prog, Ejec=  ",BC167),BC167/AZ167))</f>
        <v>No Prog ni Ejec</v>
      </c>
      <c r="CG167" s="57" t="str">
        <f t="shared" ref="CG167:CG170" si="739">IF(AND(BB167=0,BD167=0),"No Prog ni Ejec",IF(BB167=0,CONCATENATE("No Prog, Ejec=  ",BD167),BD167/BB167))</f>
        <v>No Prog ni Ejec</v>
      </c>
      <c r="CH167" s="57">
        <f t="shared" ref="CH167:CH170" si="740">IF(AND(BJ167=0,BM167=0),"No Prog ni Ejec",IF(BJ167=0,CONCATENATE("No Prog, Ejec=  ",BM167),BM167/BJ167))</f>
        <v>0</v>
      </c>
      <c r="CI167" s="57" t="str">
        <f t="shared" ref="CI167:CI170" si="741">IF(AND(BL167=0,BN167=0),"No Prog ni Ejec",IF(BL167=0,CONCATENATE("No Prog, Ejec=  ",BN167),BN167/BL167))</f>
        <v>No Prog ni Ejec</v>
      </c>
      <c r="CJ167" s="57" t="str">
        <f t="shared" ref="CJ167:CJ170" si="742">IF(AND(BT167=0,BW167=0),"No Prog ni Ejec",IF(BT167=0,CONCATENATE("No Prog, Ejec=  ",BW167),BW167/BT167))</f>
        <v>No Prog ni Ejec</v>
      </c>
      <c r="CK167" s="57" t="str">
        <f t="shared" ref="CK167:CK170" si="743">IF(AND(BV167=0,BX167=0),"No Prog ni Ejec",IF(BV167=0,CONCATENATE("No Prog, Ejec=  ",BX167),BX167/BV167))</f>
        <v>No Prog ni Ejec</v>
      </c>
      <c r="CL167" s="113">
        <f t="shared" si="572"/>
        <v>0</v>
      </c>
      <c r="CQ167" s="93">
        <v>1</v>
      </c>
      <c r="CR167" s="147"/>
      <c r="CS167" s="147"/>
      <c r="CT167" s="147"/>
      <c r="CU167" s="147"/>
      <c r="CV167" s="147"/>
      <c r="CW167" s="147"/>
      <c r="CX167" s="147"/>
      <c r="CY167" s="147"/>
      <c r="CZ167" s="147"/>
      <c r="DA167" s="147"/>
      <c r="DB167" s="147"/>
    </row>
    <row r="168" spans="1:106" s="70" customFormat="1" ht="99" hidden="1" customHeight="1" x14ac:dyDescent="0.2">
      <c r="A168" s="104">
        <v>11200</v>
      </c>
      <c r="B168" s="99" t="s">
        <v>1</v>
      </c>
      <c r="C168" s="99" t="s">
        <v>303</v>
      </c>
      <c r="D168" s="101" t="s">
        <v>1048</v>
      </c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68" t="s">
        <v>1173</v>
      </c>
      <c r="R168" s="157" t="s">
        <v>1187</v>
      </c>
      <c r="S168" s="104" t="s">
        <v>111</v>
      </c>
      <c r="T168" s="99" t="s">
        <v>94</v>
      </c>
      <c r="U168" s="99" t="s">
        <v>201</v>
      </c>
      <c r="V168" s="99" t="s">
        <v>201</v>
      </c>
      <c r="W168" s="104" t="s">
        <v>985</v>
      </c>
      <c r="X168" s="81" t="s">
        <v>974</v>
      </c>
      <c r="Y168" s="44" t="s">
        <v>52</v>
      </c>
      <c r="Z168" s="62">
        <v>1</v>
      </c>
      <c r="AA168" s="104" t="s">
        <v>982</v>
      </c>
      <c r="AB168" s="81" t="s">
        <v>972</v>
      </c>
      <c r="AC168" s="89">
        <v>0</v>
      </c>
      <c r="AD168" s="90">
        <v>1</v>
      </c>
      <c r="AE168" s="157" t="s">
        <v>18</v>
      </c>
      <c r="AF168" s="157" t="s">
        <v>24</v>
      </c>
      <c r="AG168" s="157" t="s">
        <v>201</v>
      </c>
      <c r="AH168" s="157" t="s">
        <v>639</v>
      </c>
      <c r="AI168" s="157" t="s">
        <v>1080</v>
      </c>
      <c r="AJ168" s="81" t="s">
        <v>967</v>
      </c>
      <c r="AK168" s="157" t="s">
        <v>40</v>
      </c>
      <c r="AL168" s="49">
        <v>1</v>
      </c>
      <c r="AM168" s="99" t="str">
        <f t="shared" si="710"/>
        <v>Realizar la rendición de cuentas interna</v>
      </c>
      <c r="AN168" s="51">
        <f t="shared" si="711"/>
        <v>0</v>
      </c>
      <c r="AO168" s="52" t="s">
        <v>48</v>
      </c>
      <c r="AP168" s="49">
        <v>0</v>
      </c>
      <c r="AQ168" s="99" t="str">
        <f t="shared" si="712"/>
        <v>Realizar la rendición de cuentas interna</v>
      </c>
      <c r="AR168" s="89">
        <f t="shared" si="713"/>
        <v>0</v>
      </c>
      <c r="AS168" s="104"/>
      <c r="AT168" s="104"/>
      <c r="AU168" s="54" t="e">
        <f t="shared" si="714"/>
        <v>#DIV/0!</v>
      </c>
      <c r="AV168" s="54" t="e">
        <f t="shared" si="715"/>
        <v>#DIV/0!</v>
      </c>
      <c r="AW168" s="54">
        <f t="shared" si="716"/>
        <v>0</v>
      </c>
      <c r="AX168" s="54" t="e">
        <f t="shared" si="717"/>
        <v>#DIV/0!</v>
      </c>
      <c r="AY168" s="54"/>
      <c r="AZ168" s="49">
        <v>0</v>
      </c>
      <c r="BA168" s="99" t="str">
        <f t="shared" si="718"/>
        <v>Realizar la rendición de cuentas interna</v>
      </c>
      <c r="BB168" s="89">
        <f t="shared" si="719"/>
        <v>0</v>
      </c>
      <c r="BC168" s="56"/>
      <c r="BD168" s="56"/>
      <c r="BE168" s="54" t="e">
        <f t="shared" si="720"/>
        <v>#DIV/0!</v>
      </c>
      <c r="BF168" s="54" t="e">
        <f t="shared" si="721"/>
        <v>#DIV/0!</v>
      </c>
      <c r="BG168" s="54">
        <f t="shared" si="722"/>
        <v>0</v>
      </c>
      <c r="BH168" s="54" t="e">
        <f t="shared" si="723"/>
        <v>#DIV/0!</v>
      </c>
      <c r="BI168" s="54"/>
      <c r="BJ168" s="49">
        <v>1</v>
      </c>
      <c r="BK168" s="99" t="str">
        <f t="shared" si="724"/>
        <v>Realizar la rendición de cuentas interna</v>
      </c>
      <c r="BL168" s="89">
        <f t="shared" si="725"/>
        <v>0</v>
      </c>
      <c r="BM168" s="104"/>
      <c r="BN168" s="104"/>
      <c r="BO168" s="54">
        <f t="shared" si="726"/>
        <v>0</v>
      </c>
      <c r="BP168" s="54" t="e">
        <f t="shared" si="727"/>
        <v>#DIV/0!</v>
      </c>
      <c r="BQ168" s="54">
        <f t="shared" si="728"/>
        <v>0</v>
      </c>
      <c r="BR168" s="54" t="e">
        <f t="shared" si="729"/>
        <v>#DIV/0!</v>
      </c>
      <c r="BS168" s="54"/>
      <c r="BT168" s="49">
        <v>0</v>
      </c>
      <c r="BU168" s="99" t="str">
        <f t="shared" si="730"/>
        <v>Realizar la rendición de cuentas interna</v>
      </c>
      <c r="BV168" s="89">
        <f t="shared" si="731"/>
        <v>0</v>
      </c>
      <c r="BW168" s="104"/>
      <c r="BX168" s="104"/>
      <c r="BY168" s="83" t="e">
        <f t="shared" si="732"/>
        <v>#DIV/0!</v>
      </c>
      <c r="BZ168" s="83" t="e">
        <f t="shared" si="733"/>
        <v>#DIV/0!</v>
      </c>
      <c r="CA168" s="83">
        <f t="shared" si="734"/>
        <v>0</v>
      </c>
      <c r="CB168" s="83" t="e">
        <f t="shared" si="735"/>
        <v>#DIV/0!</v>
      </c>
      <c r="CC168" s="83"/>
      <c r="CD168" s="57" t="str">
        <f t="shared" si="736"/>
        <v>No Prog ni Ejec</v>
      </c>
      <c r="CE168" s="57" t="str">
        <f t="shared" si="737"/>
        <v>No Prog ni Ejec</v>
      </c>
      <c r="CF168" s="57" t="str">
        <f t="shared" si="738"/>
        <v>No Prog ni Ejec</v>
      </c>
      <c r="CG168" s="57" t="str">
        <f t="shared" si="739"/>
        <v>No Prog ni Ejec</v>
      </c>
      <c r="CH168" s="57">
        <f t="shared" si="740"/>
        <v>0</v>
      </c>
      <c r="CI168" s="57" t="str">
        <f t="shared" si="741"/>
        <v>No Prog ni Ejec</v>
      </c>
      <c r="CJ168" s="57" t="str">
        <f t="shared" si="742"/>
        <v>No Prog ni Ejec</v>
      </c>
      <c r="CK168" s="57" t="str">
        <f t="shared" si="743"/>
        <v>No Prog ni Ejec</v>
      </c>
      <c r="CL168" s="113">
        <f t="shared" si="572"/>
        <v>0</v>
      </c>
      <c r="CQ168" s="93">
        <v>1</v>
      </c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147"/>
    </row>
    <row r="169" spans="1:106" s="70" customFormat="1" ht="105" hidden="1" customHeight="1" x14ac:dyDescent="0.2">
      <c r="A169" s="104">
        <v>11200</v>
      </c>
      <c r="B169" s="99" t="s">
        <v>1</v>
      </c>
      <c r="C169" s="99" t="s">
        <v>673</v>
      </c>
      <c r="D169" s="101" t="s">
        <v>1048</v>
      </c>
      <c r="E169" s="101" t="s">
        <v>1048</v>
      </c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68" t="s">
        <v>1173</v>
      </c>
      <c r="R169" s="157" t="s">
        <v>1187</v>
      </c>
      <c r="S169" s="104" t="s">
        <v>111</v>
      </c>
      <c r="T169" s="99" t="s">
        <v>94</v>
      </c>
      <c r="U169" s="99" t="s">
        <v>201</v>
      </c>
      <c r="V169" s="99" t="s">
        <v>201</v>
      </c>
      <c r="W169" s="104" t="s">
        <v>986</v>
      </c>
      <c r="X169" s="81" t="s">
        <v>976</v>
      </c>
      <c r="Y169" s="44" t="s">
        <v>52</v>
      </c>
      <c r="Z169" s="62">
        <v>4</v>
      </c>
      <c r="AA169" s="104" t="s">
        <v>983</v>
      </c>
      <c r="AB169" s="81" t="s">
        <v>975</v>
      </c>
      <c r="AC169" s="89">
        <v>0</v>
      </c>
      <c r="AD169" s="90">
        <v>1</v>
      </c>
      <c r="AE169" s="157" t="s">
        <v>18</v>
      </c>
      <c r="AF169" s="157" t="s">
        <v>24</v>
      </c>
      <c r="AG169" s="157" t="s">
        <v>201</v>
      </c>
      <c r="AH169" s="157" t="s">
        <v>639</v>
      </c>
      <c r="AI169" s="157" t="s">
        <v>1080</v>
      </c>
      <c r="AJ169" s="81" t="s">
        <v>977</v>
      </c>
      <c r="AK169" s="157" t="s">
        <v>40</v>
      </c>
      <c r="AL169" s="49">
        <v>4</v>
      </c>
      <c r="AM169" s="99" t="str">
        <f t="shared" si="710"/>
        <v>Realizar actividades de relacionamiento y rendición de cuentas con actores del sector salud y partes interesadas</v>
      </c>
      <c r="AN169" s="51">
        <f t="shared" si="711"/>
        <v>0</v>
      </c>
      <c r="AO169" s="52" t="s">
        <v>48</v>
      </c>
      <c r="AP169" s="49">
        <v>1</v>
      </c>
      <c r="AQ169" s="99" t="str">
        <f t="shared" si="712"/>
        <v>Realizar actividades de relacionamiento y rendición de cuentas con actores del sector salud y partes interesadas</v>
      </c>
      <c r="AR169" s="89">
        <f t="shared" si="713"/>
        <v>0</v>
      </c>
      <c r="AS169" s="104"/>
      <c r="AT169" s="104"/>
      <c r="AU169" s="54">
        <f t="shared" si="714"/>
        <v>0</v>
      </c>
      <c r="AV169" s="54" t="e">
        <f t="shared" si="715"/>
        <v>#DIV/0!</v>
      </c>
      <c r="AW169" s="54">
        <f t="shared" si="716"/>
        <v>0</v>
      </c>
      <c r="AX169" s="54" t="e">
        <f t="shared" si="717"/>
        <v>#DIV/0!</v>
      </c>
      <c r="AY169" s="54"/>
      <c r="AZ169" s="49">
        <v>1</v>
      </c>
      <c r="BA169" s="99" t="str">
        <f t="shared" si="718"/>
        <v>Realizar actividades de relacionamiento y rendición de cuentas con actores del sector salud y partes interesadas</v>
      </c>
      <c r="BB169" s="89">
        <f t="shared" si="719"/>
        <v>0</v>
      </c>
      <c r="BC169" s="56"/>
      <c r="BD169" s="56"/>
      <c r="BE169" s="54">
        <f t="shared" si="720"/>
        <v>0</v>
      </c>
      <c r="BF169" s="54" t="e">
        <f t="shared" si="721"/>
        <v>#DIV/0!</v>
      </c>
      <c r="BG169" s="54">
        <f t="shared" si="722"/>
        <v>0</v>
      </c>
      <c r="BH169" s="54" t="e">
        <f t="shared" si="723"/>
        <v>#DIV/0!</v>
      </c>
      <c r="BI169" s="54"/>
      <c r="BJ169" s="49">
        <v>1</v>
      </c>
      <c r="BK169" s="99" t="str">
        <f t="shared" si="724"/>
        <v>Realizar actividades de relacionamiento y rendición de cuentas con actores del sector salud y partes interesadas</v>
      </c>
      <c r="BL169" s="89">
        <f t="shared" si="725"/>
        <v>0</v>
      </c>
      <c r="BM169" s="104"/>
      <c r="BN169" s="104"/>
      <c r="BO169" s="54">
        <f t="shared" si="726"/>
        <v>0</v>
      </c>
      <c r="BP169" s="54" t="e">
        <f t="shared" si="727"/>
        <v>#DIV/0!</v>
      </c>
      <c r="BQ169" s="54">
        <f t="shared" si="728"/>
        <v>0</v>
      </c>
      <c r="BR169" s="54" t="e">
        <f t="shared" si="729"/>
        <v>#DIV/0!</v>
      </c>
      <c r="BS169" s="54"/>
      <c r="BT169" s="49">
        <v>1</v>
      </c>
      <c r="BU169" s="99" t="str">
        <f t="shared" si="730"/>
        <v>Realizar actividades de relacionamiento y rendición de cuentas con actores del sector salud y partes interesadas</v>
      </c>
      <c r="BV169" s="89">
        <f t="shared" si="731"/>
        <v>0</v>
      </c>
      <c r="BW169" s="104"/>
      <c r="BX169" s="104"/>
      <c r="BY169" s="83">
        <f t="shared" si="732"/>
        <v>0</v>
      </c>
      <c r="BZ169" s="83" t="e">
        <f t="shared" si="733"/>
        <v>#DIV/0!</v>
      </c>
      <c r="CA169" s="83">
        <f t="shared" si="734"/>
        <v>0</v>
      </c>
      <c r="CB169" s="83" t="e">
        <f t="shared" si="735"/>
        <v>#DIV/0!</v>
      </c>
      <c r="CC169" s="83"/>
      <c r="CD169" s="57">
        <f t="shared" si="736"/>
        <v>0</v>
      </c>
      <c r="CE169" s="57" t="str">
        <f t="shared" si="737"/>
        <v>No Prog ni Ejec</v>
      </c>
      <c r="CF169" s="57">
        <f t="shared" si="738"/>
        <v>0</v>
      </c>
      <c r="CG169" s="57" t="str">
        <f t="shared" si="739"/>
        <v>No Prog ni Ejec</v>
      </c>
      <c r="CH169" s="57">
        <f t="shared" si="740"/>
        <v>0</v>
      </c>
      <c r="CI169" s="57" t="str">
        <f t="shared" si="741"/>
        <v>No Prog ni Ejec</v>
      </c>
      <c r="CJ169" s="57">
        <f t="shared" si="742"/>
        <v>0</v>
      </c>
      <c r="CK169" s="57" t="str">
        <f t="shared" si="743"/>
        <v>No Prog ni Ejec</v>
      </c>
      <c r="CL169" s="113">
        <f t="shared" si="572"/>
        <v>0</v>
      </c>
      <c r="CQ169" s="93">
        <v>1</v>
      </c>
      <c r="CW169" s="147">
        <v>7</v>
      </c>
    </row>
    <row r="170" spans="1:106" s="70" customFormat="1" ht="102.75" customHeight="1" x14ac:dyDescent="0.2">
      <c r="A170" s="104">
        <v>11700</v>
      </c>
      <c r="B170" s="99" t="s">
        <v>14</v>
      </c>
      <c r="C170" s="99" t="s">
        <v>1058</v>
      </c>
      <c r="D170" s="101"/>
      <c r="E170" s="101"/>
      <c r="F170" s="101"/>
      <c r="G170" s="101"/>
      <c r="H170" s="101"/>
      <c r="I170" s="101"/>
      <c r="J170" s="101"/>
      <c r="K170" s="101" t="s">
        <v>1048</v>
      </c>
      <c r="L170" s="101" t="s">
        <v>1048</v>
      </c>
      <c r="M170" s="101"/>
      <c r="N170" s="101"/>
      <c r="O170" s="101"/>
      <c r="P170" s="101"/>
      <c r="Q170" s="169" t="s">
        <v>201</v>
      </c>
      <c r="R170" s="169" t="s">
        <v>201</v>
      </c>
      <c r="S170" s="104" t="s">
        <v>211</v>
      </c>
      <c r="T170" s="99" t="s">
        <v>94</v>
      </c>
      <c r="U170" s="99" t="s">
        <v>201</v>
      </c>
      <c r="V170" s="99" t="s">
        <v>201</v>
      </c>
      <c r="W170" s="104" t="s">
        <v>914</v>
      </c>
      <c r="X170" s="81" t="s">
        <v>1055</v>
      </c>
      <c r="Y170" s="105" t="s">
        <v>359</v>
      </c>
      <c r="Z170" s="62">
        <v>11</v>
      </c>
      <c r="AA170" s="104" t="s">
        <v>905</v>
      </c>
      <c r="AB170" s="81" t="s">
        <v>1049</v>
      </c>
      <c r="AC170" s="89">
        <v>0</v>
      </c>
      <c r="AD170" s="90">
        <v>1</v>
      </c>
      <c r="AE170" s="99" t="s">
        <v>16</v>
      </c>
      <c r="AF170" s="99" t="s">
        <v>21</v>
      </c>
      <c r="AG170" s="99" t="s">
        <v>201</v>
      </c>
      <c r="AH170" s="99" t="s">
        <v>639</v>
      </c>
      <c r="AI170" s="99" t="s">
        <v>77</v>
      </c>
      <c r="AJ170" s="81" t="s">
        <v>1052</v>
      </c>
      <c r="AK170" s="99" t="s">
        <v>43</v>
      </c>
      <c r="AL170" s="62">
        <v>11</v>
      </c>
      <c r="AM170" s="99" t="str">
        <f t="shared" ref="AM170:AM176" si="744">+AB170</f>
        <v>Enviar solicitud escrita mensualmente a cada Director, Subdirector y Jefe de Oficina, desde Talento Humano, con el fin de que indiquen los cargos vacantes a proveer</v>
      </c>
      <c r="AN170" s="51">
        <f t="shared" si="711"/>
        <v>0</v>
      </c>
      <c r="AO170" s="52" t="s">
        <v>48</v>
      </c>
      <c r="AP170" s="50">
        <v>2</v>
      </c>
      <c r="AQ170" s="99" t="str">
        <f t="shared" si="712"/>
        <v>Enviar solicitud escrita mensualmente a cada Director, Subdirector y Jefe de Oficina, desde Talento Humano, con el fin de que indiquen los cargos vacantes a proveer</v>
      </c>
      <c r="AR170" s="89">
        <f>+AN170/4</f>
        <v>0</v>
      </c>
      <c r="AS170" s="104"/>
      <c r="AT170" s="104"/>
      <c r="AU170" s="54">
        <f t="shared" si="714"/>
        <v>0</v>
      </c>
      <c r="AV170" s="54" t="e">
        <f t="shared" si="715"/>
        <v>#DIV/0!</v>
      </c>
      <c r="AW170" s="54">
        <f t="shared" si="716"/>
        <v>0</v>
      </c>
      <c r="AX170" s="54" t="e">
        <f t="shared" si="717"/>
        <v>#DIV/0!</v>
      </c>
      <c r="AY170" s="54"/>
      <c r="AZ170" s="50">
        <v>3</v>
      </c>
      <c r="BA170" s="99" t="str">
        <f t="shared" si="718"/>
        <v>Enviar solicitud escrita mensualmente a cada Director, Subdirector y Jefe de Oficina, desde Talento Humano, con el fin de que indiquen los cargos vacantes a proveer</v>
      </c>
      <c r="BB170" s="89">
        <f>+AN170/4</f>
        <v>0</v>
      </c>
      <c r="BC170" s="56"/>
      <c r="BD170" s="56"/>
      <c r="BE170" s="54">
        <f t="shared" si="720"/>
        <v>0</v>
      </c>
      <c r="BF170" s="54" t="e">
        <f t="shared" si="721"/>
        <v>#DIV/0!</v>
      </c>
      <c r="BG170" s="54">
        <f t="shared" si="722"/>
        <v>0</v>
      </c>
      <c r="BH170" s="54" t="e">
        <f t="shared" si="723"/>
        <v>#DIV/0!</v>
      </c>
      <c r="BI170" s="54"/>
      <c r="BJ170" s="50">
        <v>3</v>
      </c>
      <c r="BK170" s="99" t="str">
        <f t="shared" si="724"/>
        <v>Enviar solicitud escrita mensualmente a cada Director, Subdirector y Jefe de Oficina, desde Talento Humano, con el fin de que indiquen los cargos vacantes a proveer</v>
      </c>
      <c r="BL170" s="89">
        <f>+AN170/4</f>
        <v>0</v>
      </c>
      <c r="BM170" s="104"/>
      <c r="BN170" s="104"/>
      <c r="BO170" s="54">
        <f t="shared" si="726"/>
        <v>0</v>
      </c>
      <c r="BP170" s="54" t="e">
        <f t="shared" si="727"/>
        <v>#DIV/0!</v>
      </c>
      <c r="BQ170" s="54">
        <f t="shared" si="728"/>
        <v>0</v>
      </c>
      <c r="BR170" s="54" t="e">
        <f t="shared" si="729"/>
        <v>#DIV/0!</v>
      </c>
      <c r="BS170" s="54"/>
      <c r="BT170" s="50">
        <v>3</v>
      </c>
      <c r="BU170" s="99" t="str">
        <f t="shared" si="730"/>
        <v>Enviar solicitud escrita mensualmente a cada Director, Subdirector y Jefe de Oficina, desde Talento Humano, con el fin de que indiquen los cargos vacantes a proveer</v>
      </c>
      <c r="BV170" s="89">
        <f>+AN170/4</f>
        <v>0</v>
      </c>
      <c r="BW170" s="104"/>
      <c r="BX170" s="104"/>
      <c r="BY170" s="83">
        <f t="shared" si="732"/>
        <v>0</v>
      </c>
      <c r="BZ170" s="83" t="e">
        <f t="shared" si="733"/>
        <v>#DIV/0!</v>
      </c>
      <c r="CA170" s="83">
        <f t="shared" si="734"/>
        <v>0</v>
      </c>
      <c r="CB170" s="83" t="e">
        <f t="shared" si="735"/>
        <v>#DIV/0!</v>
      </c>
      <c r="CC170" s="83"/>
      <c r="CD170" s="57">
        <f t="shared" si="736"/>
        <v>0</v>
      </c>
      <c r="CE170" s="57" t="str">
        <f t="shared" si="737"/>
        <v>No Prog ni Ejec</v>
      </c>
      <c r="CF170" s="57">
        <f t="shared" si="738"/>
        <v>0</v>
      </c>
      <c r="CG170" s="57" t="str">
        <f t="shared" si="739"/>
        <v>No Prog ni Ejec</v>
      </c>
      <c r="CH170" s="57">
        <f t="shared" si="740"/>
        <v>0</v>
      </c>
      <c r="CI170" s="57" t="str">
        <f t="shared" si="741"/>
        <v>No Prog ni Ejec</v>
      </c>
      <c r="CJ170" s="57">
        <f t="shared" si="742"/>
        <v>0</v>
      </c>
      <c r="CK170" s="57" t="str">
        <f t="shared" si="743"/>
        <v>No Prog ni Ejec</v>
      </c>
      <c r="CL170" s="113">
        <f t="shared" si="572"/>
        <v>0</v>
      </c>
    </row>
    <row r="171" spans="1:106" s="70" customFormat="1" ht="102" customHeight="1" x14ac:dyDescent="0.2">
      <c r="A171" s="104">
        <v>11700</v>
      </c>
      <c r="B171" s="99" t="s">
        <v>14</v>
      </c>
      <c r="C171" s="99" t="s">
        <v>1058</v>
      </c>
      <c r="D171" s="101"/>
      <c r="E171" s="101"/>
      <c r="F171" s="101"/>
      <c r="G171" s="101"/>
      <c r="H171" s="101"/>
      <c r="I171" s="101"/>
      <c r="J171" s="101"/>
      <c r="K171" s="101" t="s">
        <v>1048</v>
      </c>
      <c r="L171" s="101" t="s">
        <v>1048</v>
      </c>
      <c r="M171" s="101"/>
      <c r="N171" s="101"/>
      <c r="O171" s="101"/>
      <c r="P171" s="101"/>
      <c r="Q171" s="169" t="s">
        <v>201</v>
      </c>
      <c r="R171" s="169" t="s">
        <v>201</v>
      </c>
      <c r="S171" s="104" t="s">
        <v>211</v>
      </c>
      <c r="T171" s="99" t="s">
        <v>94</v>
      </c>
      <c r="U171" s="99" t="s">
        <v>201</v>
      </c>
      <c r="V171" s="99" t="s">
        <v>201</v>
      </c>
      <c r="W171" s="104" t="s">
        <v>915</v>
      </c>
      <c r="X171" s="81" t="s">
        <v>1056</v>
      </c>
      <c r="Y171" s="105" t="s">
        <v>51</v>
      </c>
      <c r="Z171" s="95">
        <v>1</v>
      </c>
      <c r="AA171" s="104" t="s">
        <v>906</v>
      </c>
      <c r="AB171" s="81" t="s">
        <v>1050</v>
      </c>
      <c r="AC171" s="89">
        <v>0</v>
      </c>
      <c r="AD171" s="90">
        <v>1</v>
      </c>
      <c r="AE171" s="99" t="s">
        <v>16</v>
      </c>
      <c r="AF171" s="99" t="s">
        <v>21</v>
      </c>
      <c r="AG171" s="99" t="s">
        <v>201</v>
      </c>
      <c r="AH171" s="99" t="s">
        <v>639</v>
      </c>
      <c r="AI171" s="99" t="s">
        <v>77</v>
      </c>
      <c r="AJ171" s="81" t="s">
        <v>1053</v>
      </c>
      <c r="AK171" s="99" t="s">
        <v>43</v>
      </c>
      <c r="AL171" s="95">
        <v>1</v>
      </c>
      <c r="AM171" s="99" t="str">
        <f t="shared" si="744"/>
        <v>Realizar nombramientos de acuerdo con los requerimientos de cada dependencia donde haya vacantes</v>
      </c>
      <c r="AN171" s="51">
        <f t="shared" si="711"/>
        <v>0</v>
      </c>
      <c r="AO171" s="52" t="s">
        <v>48</v>
      </c>
      <c r="AP171" s="90">
        <v>0.25</v>
      </c>
      <c r="AQ171" s="99" t="str">
        <f t="shared" ref="AQ171:AQ173" si="745">+AM171</f>
        <v>Realizar nombramientos de acuerdo con los requerimientos de cada dependencia donde haya vacantes</v>
      </c>
      <c r="AR171" s="89">
        <f>+AN171/4</f>
        <v>0</v>
      </c>
      <c r="AS171" s="104"/>
      <c r="AT171" s="104"/>
      <c r="AU171" s="54">
        <f t="shared" ref="AU171:AU173" si="746">+(AS171/AP171)</f>
        <v>0</v>
      </c>
      <c r="AV171" s="54" t="e">
        <f t="shared" ref="AV171:AV173" si="747">+(AT171/AR171)</f>
        <v>#DIV/0!</v>
      </c>
      <c r="AW171" s="54">
        <f t="shared" ref="AW171:AW173" si="748">+(AS171/AL171)</f>
        <v>0</v>
      </c>
      <c r="AX171" s="54" t="e">
        <f t="shared" ref="AX171:AX173" si="749">+(AT171/AN171)</f>
        <v>#DIV/0!</v>
      </c>
      <c r="AY171" s="54"/>
      <c r="AZ171" s="90">
        <v>0.25</v>
      </c>
      <c r="BA171" s="99" t="str">
        <f t="shared" ref="BA171:BA173" si="750">+AM171</f>
        <v>Realizar nombramientos de acuerdo con los requerimientos de cada dependencia donde haya vacantes</v>
      </c>
      <c r="BB171" s="89">
        <f>+AN171/4</f>
        <v>0</v>
      </c>
      <c r="BC171" s="56"/>
      <c r="BD171" s="56"/>
      <c r="BE171" s="54">
        <f t="shared" ref="BE171:BE173" si="751">+(BC171/AZ171)</f>
        <v>0</v>
      </c>
      <c r="BF171" s="54" t="e">
        <f t="shared" ref="BF171:BF173" si="752">+(BD171/BB171)</f>
        <v>#DIV/0!</v>
      </c>
      <c r="BG171" s="54">
        <f t="shared" ref="BG171:BG173" si="753">+(BC171+AS171)/AL171</f>
        <v>0</v>
      </c>
      <c r="BH171" s="54" t="e">
        <f t="shared" ref="BH171:BH173" si="754">+(BD171+AT171)/AN171</f>
        <v>#DIV/0!</v>
      </c>
      <c r="BI171" s="54"/>
      <c r="BJ171" s="90">
        <v>0.25</v>
      </c>
      <c r="BK171" s="99" t="str">
        <f t="shared" ref="BK171:BK173" si="755">+AM171</f>
        <v>Realizar nombramientos de acuerdo con los requerimientos de cada dependencia donde haya vacantes</v>
      </c>
      <c r="BL171" s="89">
        <f>+AN171/4</f>
        <v>0</v>
      </c>
      <c r="BM171" s="104"/>
      <c r="BN171" s="104"/>
      <c r="BO171" s="54">
        <f t="shared" ref="BO171:BO173" si="756">+(BM171/BJ171)</f>
        <v>0</v>
      </c>
      <c r="BP171" s="54" t="e">
        <f t="shared" ref="BP171:BP173" si="757">+(BN171/BL171)</f>
        <v>#DIV/0!</v>
      </c>
      <c r="BQ171" s="54">
        <f t="shared" ref="BQ171:BQ173" si="758">+(BC171+AS171+BM171)/AL171</f>
        <v>0</v>
      </c>
      <c r="BR171" s="54" t="e">
        <f t="shared" ref="BR171:BR173" si="759">+(BD171+AT171+BN171)/AN171</f>
        <v>#DIV/0!</v>
      </c>
      <c r="BS171" s="54"/>
      <c r="BT171" s="90">
        <v>0.25</v>
      </c>
      <c r="BU171" s="99" t="str">
        <f t="shared" ref="BU171:BU173" si="760">+AM171</f>
        <v>Realizar nombramientos de acuerdo con los requerimientos de cada dependencia donde haya vacantes</v>
      </c>
      <c r="BV171" s="89">
        <f>+AN171/4</f>
        <v>0</v>
      </c>
      <c r="BW171" s="104"/>
      <c r="BX171" s="104"/>
      <c r="BY171" s="83">
        <f t="shared" ref="BY171:BY173" si="761">+(BW171/BT171)</f>
        <v>0</v>
      </c>
      <c r="BZ171" s="83" t="e">
        <f t="shared" ref="BZ171:BZ173" si="762">+(BX171/BV171)</f>
        <v>#DIV/0!</v>
      </c>
      <c r="CA171" s="83">
        <f t="shared" ref="CA171:CA173" si="763">+(BC171+AS171+BM171+BW171)/AL171</f>
        <v>0</v>
      </c>
      <c r="CB171" s="83" t="e">
        <f t="shared" ref="CB171:CB173" si="764">+(BD171+AT171+BN171+BX171)/AN171</f>
        <v>#DIV/0!</v>
      </c>
      <c r="CC171" s="83"/>
      <c r="CD171" s="57">
        <f t="shared" ref="CD171:CD173" si="765">IF(AND(AP171=0,AS171=0),"No Prog ni Ejec",IF(AP171=0,CONCATENATE("No Prog, Ejec=  ",AS171),AS171/AP171))</f>
        <v>0</v>
      </c>
      <c r="CE171" s="57" t="str">
        <f t="shared" ref="CE171:CE173" si="766">IF(AND(AR171=0,AT171=0),"No Prog ni Ejec",IF(AR171=0,CONCATENATE("No Prog, Ejec=  ",AT171),AT171/AR171))</f>
        <v>No Prog ni Ejec</v>
      </c>
      <c r="CF171" s="57">
        <f t="shared" ref="CF171:CF173" si="767">IF(AND(AZ171=0,BC171=0),"No Prog ni Ejec",IF(AZ171=0,CONCATENATE("No Prog, Ejec=  ",BC171),BC171/AZ171))</f>
        <v>0</v>
      </c>
      <c r="CG171" s="57" t="str">
        <f t="shared" ref="CG171:CG173" si="768">IF(AND(BB171=0,BD171=0),"No Prog ni Ejec",IF(BB171=0,CONCATENATE("No Prog, Ejec=  ",BD171),BD171/BB171))</f>
        <v>No Prog ni Ejec</v>
      </c>
      <c r="CH171" s="57">
        <f t="shared" ref="CH171:CH173" si="769">IF(AND(BJ171=0,BM171=0),"No Prog ni Ejec",IF(BJ171=0,CONCATENATE("No Prog, Ejec=  ",BM171),BM171/BJ171))</f>
        <v>0</v>
      </c>
      <c r="CI171" s="57" t="str">
        <f t="shared" ref="CI171:CI173" si="770">IF(AND(BL171=0,BN171=0),"No Prog ni Ejec",IF(BL171=0,CONCATENATE("No Prog, Ejec=  ",BN171),BN171/BL171))</f>
        <v>No Prog ni Ejec</v>
      </c>
      <c r="CJ171" s="57">
        <f t="shared" ref="CJ171:CJ173" si="771">IF(AND(BT171=0,BW171=0),"No Prog ni Ejec",IF(BT171=0,CONCATENATE("No Prog, Ejec=  ",BW171),BW171/BT171))</f>
        <v>0</v>
      </c>
      <c r="CK171" s="57" t="str">
        <f t="shared" ref="CK171:CK173" si="772">IF(AND(BV171=0,BX171=0),"No Prog ni Ejec",IF(BV171=0,CONCATENATE("No Prog, Ejec=  ",BX171),BX171/BV171))</f>
        <v>No Prog ni Ejec</v>
      </c>
      <c r="CL171" s="113">
        <f t="shared" si="572"/>
        <v>0</v>
      </c>
    </row>
    <row r="172" spans="1:106" s="70" customFormat="1" ht="99" customHeight="1" x14ac:dyDescent="0.2">
      <c r="A172" s="104">
        <v>11700</v>
      </c>
      <c r="B172" s="99" t="s">
        <v>14</v>
      </c>
      <c r="C172" s="99" t="s">
        <v>1058</v>
      </c>
      <c r="D172" s="101"/>
      <c r="E172" s="101"/>
      <c r="F172" s="101"/>
      <c r="G172" s="101"/>
      <c r="H172" s="101"/>
      <c r="I172" s="101"/>
      <c r="J172" s="101"/>
      <c r="K172" s="101" t="s">
        <v>1048</v>
      </c>
      <c r="L172" s="101" t="s">
        <v>1048</v>
      </c>
      <c r="M172" s="101"/>
      <c r="N172" s="101"/>
      <c r="O172" s="101"/>
      <c r="P172" s="101"/>
      <c r="Q172" s="169" t="s">
        <v>201</v>
      </c>
      <c r="R172" s="169" t="s">
        <v>201</v>
      </c>
      <c r="S172" s="104" t="s">
        <v>211</v>
      </c>
      <c r="T172" s="99" t="s">
        <v>94</v>
      </c>
      <c r="U172" s="99" t="s">
        <v>201</v>
      </c>
      <c r="V172" s="99" t="s">
        <v>201</v>
      </c>
      <c r="W172" s="104" t="s">
        <v>916</v>
      </c>
      <c r="X172" s="81" t="s">
        <v>1057</v>
      </c>
      <c r="Y172" s="105" t="s">
        <v>51</v>
      </c>
      <c r="Z172" s="95">
        <v>1</v>
      </c>
      <c r="AA172" s="104" t="s">
        <v>907</v>
      </c>
      <c r="AB172" s="81" t="s">
        <v>1051</v>
      </c>
      <c r="AC172" s="89">
        <v>0</v>
      </c>
      <c r="AD172" s="90">
        <v>1</v>
      </c>
      <c r="AE172" s="99" t="s">
        <v>16</v>
      </c>
      <c r="AF172" s="99" t="s">
        <v>21</v>
      </c>
      <c r="AG172" s="99" t="s">
        <v>201</v>
      </c>
      <c r="AH172" s="99" t="s">
        <v>639</v>
      </c>
      <c r="AI172" s="99" t="s">
        <v>77</v>
      </c>
      <c r="AJ172" s="81" t="s">
        <v>1054</v>
      </c>
      <c r="AK172" s="99" t="s">
        <v>43</v>
      </c>
      <c r="AL172" s="95">
        <v>1</v>
      </c>
      <c r="AM172" s="99" t="str">
        <f t="shared" si="744"/>
        <v>Realizar posesiones de acuerdo con los nombramientos realizados</v>
      </c>
      <c r="AN172" s="51">
        <f t="shared" si="711"/>
        <v>0</v>
      </c>
      <c r="AO172" s="52" t="s">
        <v>48</v>
      </c>
      <c r="AP172" s="90">
        <v>0.25</v>
      </c>
      <c r="AQ172" s="99" t="str">
        <f t="shared" si="745"/>
        <v>Realizar posesiones de acuerdo con los nombramientos realizados</v>
      </c>
      <c r="AR172" s="89">
        <f>+AN172/4</f>
        <v>0</v>
      </c>
      <c r="AS172" s="104"/>
      <c r="AT172" s="104"/>
      <c r="AU172" s="54">
        <f t="shared" si="746"/>
        <v>0</v>
      </c>
      <c r="AV172" s="54" t="e">
        <f t="shared" si="747"/>
        <v>#DIV/0!</v>
      </c>
      <c r="AW172" s="54">
        <f t="shared" si="748"/>
        <v>0</v>
      </c>
      <c r="AX172" s="54" t="e">
        <f t="shared" si="749"/>
        <v>#DIV/0!</v>
      </c>
      <c r="AY172" s="54"/>
      <c r="AZ172" s="90">
        <v>0.25</v>
      </c>
      <c r="BA172" s="99" t="str">
        <f t="shared" si="750"/>
        <v>Realizar posesiones de acuerdo con los nombramientos realizados</v>
      </c>
      <c r="BB172" s="89">
        <f>+AN172/4</f>
        <v>0</v>
      </c>
      <c r="BC172" s="56"/>
      <c r="BD172" s="56"/>
      <c r="BE172" s="54">
        <f t="shared" si="751"/>
        <v>0</v>
      </c>
      <c r="BF172" s="54" t="e">
        <f t="shared" si="752"/>
        <v>#DIV/0!</v>
      </c>
      <c r="BG172" s="54">
        <f t="shared" si="753"/>
        <v>0</v>
      </c>
      <c r="BH172" s="54" t="e">
        <f t="shared" si="754"/>
        <v>#DIV/0!</v>
      </c>
      <c r="BI172" s="54"/>
      <c r="BJ172" s="90">
        <v>0.25</v>
      </c>
      <c r="BK172" s="99" t="str">
        <f t="shared" si="755"/>
        <v>Realizar posesiones de acuerdo con los nombramientos realizados</v>
      </c>
      <c r="BL172" s="89">
        <f>+AN172/4</f>
        <v>0</v>
      </c>
      <c r="BM172" s="104"/>
      <c r="BN172" s="104"/>
      <c r="BO172" s="54">
        <f t="shared" si="756"/>
        <v>0</v>
      </c>
      <c r="BP172" s="54" t="e">
        <f t="shared" si="757"/>
        <v>#DIV/0!</v>
      </c>
      <c r="BQ172" s="54">
        <f t="shared" si="758"/>
        <v>0</v>
      </c>
      <c r="BR172" s="54" t="e">
        <f t="shared" si="759"/>
        <v>#DIV/0!</v>
      </c>
      <c r="BS172" s="54"/>
      <c r="BT172" s="90">
        <v>0.25</v>
      </c>
      <c r="BU172" s="99" t="str">
        <f t="shared" si="760"/>
        <v>Realizar posesiones de acuerdo con los nombramientos realizados</v>
      </c>
      <c r="BV172" s="89">
        <f>+AN172/4</f>
        <v>0</v>
      </c>
      <c r="BW172" s="104"/>
      <c r="BX172" s="104"/>
      <c r="BY172" s="83">
        <f t="shared" si="761"/>
        <v>0</v>
      </c>
      <c r="BZ172" s="83" t="e">
        <f t="shared" si="762"/>
        <v>#DIV/0!</v>
      </c>
      <c r="CA172" s="83">
        <f t="shared" si="763"/>
        <v>0</v>
      </c>
      <c r="CB172" s="83" t="e">
        <f t="shared" si="764"/>
        <v>#DIV/0!</v>
      </c>
      <c r="CC172" s="83"/>
      <c r="CD172" s="57">
        <f t="shared" si="765"/>
        <v>0</v>
      </c>
      <c r="CE172" s="57" t="str">
        <f t="shared" si="766"/>
        <v>No Prog ni Ejec</v>
      </c>
      <c r="CF172" s="57">
        <f t="shared" si="767"/>
        <v>0</v>
      </c>
      <c r="CG172" s="57" t="str">
        <f t="shared" si="768"/>
        <v>No Prog ni Ejec</v>
      </c>
      <c r="CH172" s="57">
        <f t="shared" si="769"/>
        <v>0</v>
      </c>
      <c r="CI172" s="57" t="str">
        <f t="shared" si="770"/>
        <v>No Prog ni Ejec</v>
      </c>
      <c r="CJ172" s="57">
        <f t="shared" si="771"/>
        <v>0</v>
      </c>
      <c r="CK172" s="57" t="str">
        <f t="shared" si="772"/>
        <v>No Prog ni Ejec</v>
      </c>
      <c r="CL172" s="113">
        <f t="shared" si="572"/>
        <v>0</v>
      </c>
    </row>
    <row r="173" spans="1:106" s="70" customFormat="1" ht="102" customHeight="1" x14ac:dyDescent="0.2">
      <c r="A173" s="104">
        <v>11700</v>
      </c>
      <c r="B173" s="99" t="s">
        <v>14</v>
      </c>
      <c r="C173" s="99" t="s">
        <v>1059</v>
      </c>
      <c r="D173" s="101"/>
      <c r="E173" s="101"/>
      <c r="F173" s="101" t="s">
        <v>1048</v>
      </c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69" t="s">
        <v>201</v>
      </c>
      <c r="R173" s="169" t="s">
        <v>201</v>
      </c>
      <c r="S173" s="104" t="s">
        <v>211</v>
      </c>
      <c r="T173" s="99" t="s">
        <v>94</v>
      </c>
      <c r="U173" s="99" t="s">
        <v>201</v>
      </c>
      <c r="V173" s="99" t="s">
        <v>201</v>
      </c>
      <c r="W173" s="104" t="s">
        <v>917</v>
      </c>
      <c r="X173" s="81" t="s">
        <v>1060</v>
      </c>
      <c r="Y173" s="105" t="s">
        <v>51</v>
      </c>
      <c r="Z173" s="95">
        <v>1</v>
      </c>
      <c r="AA173" s="104" t="s">
        <v>908</v>
      </c>
      <c r="AB173" s="81" t="s">
        <v>1061</v>
      </c>
      <c r="AC173" s="89">
        <v>12128354642.799999</v>
      </c>
      <c r="AD173" s="90">
        <v>1</v>
      </c>
      <c r="AE173" s="99" t="s">
        <v>17</v>
      </c>
      <c r="AF173" s="99" t="s">
        <v>255</v>
      </c>
      <c r="AG173" s="99" t="s">
        <v>201</v>
      </c>
      <c r="AH173" s="99" t="s">
        <v>639</v>
      </c>
      <c r="AI173" s="99" t="s">
        <v>76</v>
      </c>
      <c r="AJ173" s="81" t="s">
        <v>1062</v>
      </c>
      <c r="AK173" s="99" t="s">
        <v>201</v>
      </c>
      <c r="AL173" s="95">
        <v>1</v>
      </c>
      <c r="AM173" s="99" t="str">
        <f t="shared" si="744"/>
        <v>Realizar el seguimiento a la ejecución del Plan de Adquisiciones</v>
      </c>
      <c r="AN173" s="51">
        <f t="shared" si="711"/>
        <v>12128354642.799999</v>
      </c>
      <c r="AO173" s="52" t="s">
        <v>46</v>
      </c>
      <c r="AP173" s="90">
        <v>0.25</v>
      </c>
      <c r="AQ173" s="99" t="str">
        <f t="shared" si="745"/>
        <v>Realizar el seguimiento a la ejecución del Plan de Adquisiciones</v>
      </c>
      <c r="AR173" s="89">
        <f>+AN173/4</f>
        <v>3032088660.6999998</v>
      </c>
      <c r="AS173" s="104"/>
      <c r="AT173" s="104"/>
      <c r="AU173" s="54">
        <f t="shared" si="746"/>
        <v>0</v>
      </c>
      <c r="AV173" s="54">
        <f t="shared" si="747"/>
        <v>0</v>
      </c>
      <c r="AW173" s="54">
        <f t="shared" si="748"/>
        <v>0</v>
      </c>
      <c r="AX173" s="54">
        <f t="shared" si="749"/>
        <v>0</v>
      </c>
      <c r="AY173" s="54"/>
      <c r="AZ173" s="90">
        <v>0.25</v>
      </c>
      <c r="BA173" s="99" t="str">
        <f t="shared" si="750"/>
        <v>Realizar el seguimiento a la ejecución del Plan de Adquisiciones</v>
      </c>
      <c r="BB173" s="89">
        <f>+AN173/4</f>
        <v>3032088660.6999998</v>
      </c>
      <c r="BC173" s="56"/>
      <c r="BD173" s="56"/>
      <c r="BE173" s="54">
        <f t="shared" si="751"/>
        <v>0</v>
      </c>
      <c r="BF173" s="54">
        <f t="shared" si="752"/>
        <v>0</v>
      </c>
      <c r="BG173" s="54">
        <f t="shared" si="753"/>
        <v>0</v>
      </c>
      <c r="BH173" s="54">
        <f t="shared" si="754"/>
        <v>0</v>
      </c>
      <c r="BI173" s="54"/>
      <c r="BJ173" s="90">
        <v>0.25</v>
      </c>
      <c r="BK173" s="99" t="str">
        <f t="shared" si="755"/>
        <v>Realizar el seguimiento a la ejecución del Plan de Adquisiciones</v>
      </c>
      <c r="BL173" s="89">
        <f>+AN173/4</f>
        <v>3032088660.6999998</v>
      </c>
      <c r="BM173" s="104"/>
      <c r="BN173" s="104"/>
      <c r="BO173" s="54">
        <f t="shared" si="756"/>
        <v>0</v>
      </c>
      <c r="BP173" s="54">
        <f t="shared" si="757"/>
        <v>0</v>
      </c>
      <c r="BQ173" s="54">
        <f t="shared" si="758"/>
        <v>0</v>
      </c>
      <c r="BR173" s="54">
        <f t="shared" si="759"/>
        <v>0</v>
      </c>
      <c r="BS173" s="54"/>
      <c r="BT173" s="90">
        <v>0.25</v>
      </c>
      <c r="BU173" s="99" t="str">
        <f t="shared" si="760"/>
        <v>Realizar el seguimiento a la ejecución del Plan de Adquisiciones</v>
      </c>
      <c r="BV173" s="89">
        <f>+AN173/4</f>
        <v>3032088660.6999998</v>
      </c>
      <c r="BW173" s="104"/>
      <c r="BX173" s="104"/>
      <c r="BY173" s="83">
        <f t="shared" si="761"/>
        <v>0</v>
      </c>
      <c r="BZ173" s="83">
        <f t="shared" si="762"/>
        <v>0</v>
      </c>
      <c r="CA173" s="83">
        <f t="shared" si="763"/>
        <v>0</v>
      </c>
      <c r="CB173" s="83">
        <f t="shared" si="764"/>
        <v>0</v>
      </c>
      <c r="CC173" s="83"/>
      <c r="CD173" s="57">
        <f t="shared" si="765"/>
        <v>0</v>
      </c>
      <c r="CE173" s="57">
        <f t="shared" si="766"/>
        <v>0</v>
      </c>
      <c r="CF173" s="57">
        <f t="shared" si="767"/>
        <v>0</v>
      </c>
      <c r="CG173" s="57">
        <f t="shared" si="768"/>
        <v>0</v>
      </c>
      <c r="CH173" s="57">
        <f t="shared" si="769"/>
        <v>0</v>
      </c>
      <c r="CI173" s="57">
        <f t="shared" si="770"/>
        <v>0</v>
      </c>
      <c r="CJ173" s="57">
        <f t="shared" si="771"/>
        <v>0</v>
      </c>
      <c r="CK173" s="57">
        <f t="shared" si="772"/>
        <v>0</v>
      </c>
      <c r="CL173" s="113">
        <f t="shared" si="572"/>
        <v>0</v>
      </c>
    </row>
    <row r="174" spans="1:106" s="70" customFormat="1" ht="89.25" hidden="1" x14ac:dyDescent="0.2">
      <c r="A174" s="104">
        <v>11400</v>
      </c>
      <c r="B174" s="99" t="s">
        <v>12</v>
      </c>
      <c r="C174" s="99" t="s">
        <v>303</v>
      </c>
      <c r="D174" s="101" t="s">
        <v>1048</v>
      </c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57" t="s">
        <v>1172</v>
      </c>
      <c r="R174" s="157" t="s">
        <v>1189</v>
      </c>
      <c r="S174" s="104" t="s">
        <v>68</v>
      </c>
      <c r="T174" s="99" t="s">
        <v>94</v>
      </c>
      <c r="U174" s="99" t="s">
        <v>201</v>
      </c>
      <c r="V174" s="99" t="s">
        <v>201</v>
      </c>
      <c r="W174" s="104" t="s">
        <v>86</v>
      </c>
      <c r="X174" s="81" t="s">
        <v>1093</v>
      </c>
      <c r="Y174" s="105" t="s">
        <v>359</v>
      </c>
      <c r="Z174" s="96">
        <v>1</v>
      </c>
      <c r="AA174" s="104" t="s">
        <v>69</v>
      </c>
      <c r="AB174" s="81" t="s">
        <v>1092</v>
      </c>
      <c r="AC174" s="89">
        <v>0</v>
      </c>
      <c r="AD174" s="90">
        <v>1</v>
      </c>
      <c r="AE174" s="99" t="s">
        <v>17</v>
      </c>
      <c r="AF174" s="99" t="s">
        <v>266</v>
      </c>
      <c r="AG174" s="99" t="s">
        <v>201</v>
      </c>
      <c r="AH174" s="99" t="s">
        <v>639</v>
      </c>
      <c r="AI174" s="99" t="s">
        <v>80</v>
      </c>
      <c r="AJ174" s="81" t="s">
        <v>1094</v>
      </c>
      <c r="AK174" s="157" t="s">
        <v>42</v>
      </c>
      <c r="AL174" s="95">
        <v>1</v>
      </c>
      <c r="AM174" s="99" t="str">
        <f t="shared" si="744"/>
        <v xml:space="preserve">Racionalizar el trámite de Solicitud compra de cartera a través del cambio en la Resolución 4373 de 2017 del ministerio de salud </v>
      </c>
      <c r="AN174" s="51">
        <f t="shared" ref="AN174:AN176" si="773">+AC174</f>
        <v>0</v>
      </c>
      <c r="AO174" s="52" t="s">
        <v>46</v>
      </c>
      <c r="AP174" s="61"/>
      <c r="AQ174" s="66"/>
      <c r="AR174" s="61"/>
      <c r="AS174" s="61"/>
      <c r="AT174" s="61"/>
      <c r="AU174" s="61"/>
      <c r="AV174" s="61"/>
      <c r="AW174" s="61"/>
      <c r="AX174" s="61"/>
      <c r="AY174" s="67"/>
      <c r="AZ174" s="61"/>
      <c r="BA174" s="66"/>
      <c r="BB174" s="61"/>
      <c r="BC174" s="67"/>
      <c r="BD174" s="67"/>
      <c r="BE174" s="61"/>
      <c r="BF174" s="61"/>
      <c r="BG174" s="61"/>
      <c r="BH174" s="61"/>
      <c r="BI174" s="67"/>
      <c r="BJ174" s="61"/>
      <c r="BK174" s="66"/>
      <c r="BL174" s="61"/>
      <c r="BM174" s="61"/>
      <c r="BN174" s="61"/>
      <c r="BO174" s="61"/>
      <c r="BP174" s="61"/>
      <c r="BQ174" s="61"/>
      <c r="BR174" s="61"/>
      <c r="BS174" s="67"/>
      <c r="BT174" s="61"/>
      <c r="BU174" s="66"/>
      <c r="BV174" s="61"/>
      <c r="BW174" s="61"/>
      <c r="BX174" s="61"/>
      <c r="BY174" s="61"/>
      <c r="BZ174" s="61"/>
      <c r="CA174" s="61"/>
      <c r="CB174" s="61"/>
      <c r="CC174" s="67"/>
      <c r="CD174" s="57" t="str">
        <f t="shared" ref="CD174" si="774">IF(AND(AP174=0,AS174=0),"No Prog ni Ejec",IF(AP174=0,CONCATENATE("No Prog, Ejec=  ",AS174),AS174/AP174))</f>
        <v>No Prog ni Ejec</v>
      </c>
      <c r="CE174" s="57" t="str">
        <f t="shared" ref="CE174" si="775">IF(AND(AR174=0,AT174=0),"No Prog ni Ejec",IF(AR174=0,CONCATENATE("No Prog, Ejec=  ",AT174),AT174/AR174))</f>
        <v>No Prog ni Ejec</v>
      </c>
      <c r="CF174" s="57" t="str">
        <f t="shared" ref="CF174" si="776">IF(AND(AZ174=0,BC174=0),"No Prog ni Ejec",IF(AZ174=0,CONCATENATE("No Prog, Ejec=  ",BC174),BC174/AZ174))</f>
        <v>No Prog ni Ejec</v>
      </c>
      <c r="CG174" s="57" t="str">
        <f t="shared" ref="CG174" si="777">IF(AND(BB174=0,BD174=0),"No Prog ni Ejec",IF(BB174=0,CONCATENATE("No Prog, Ejec=  ",BD174),BD174/BB174))</f>
        <v>No Prog ni Ejec</v>
      </c>
      <c r="CH174" s="57" t="str">
        <f t="shared" ref="CH174" si="778">IF(AND(BJ174=0,BM174=0),"No Prog ni Ejec",IF(BJ174=0,CONCATENATE("No Prog, Ejec=  ",BM174),BM174/BJ174))</f>
        <v>No Prog ni Ejec</v>
      </c>
      <c r="CI174" s="57" t="str">
        <f t="shared" ref="CI174" si="779">IF(AND(BL174=0,BN174=0),"No Prog ni Ejec",IF(BL174=0,CONCATENATE("No Prog, Ejec=  ",BN174),BN174/BL174))</f>
        <v>No Prog ni Ejec</v>
      </c>
      <c r="CJ174" s="57" t="str">
        <f t="shared" ref="CJ174" si="780">IF(AND(BT174=0,BW174=0),"No Prog ni Ejec",IF(BT174=0,CONCATENATE("No Prog, Ejec=  ",BW174),BW174/BT174))</f>
        <v>No Prog ni Ejec</v>
      </c>
      <c r="CK174" s="57" t="str">
        <f t="shared" ref="CK174" si="781">IF(AND(BV174=0,BX174=0),"No Prog ni Ejec",IF(BV174=0,CONCATENATE("No Prog, Ejec=  ",BX174),BX174/BV174))</f>
        <v>No Prog ni Ejec</v>
      </c>
      <c r="CL174" s="113">
        <f t="shared" si="572"/>
        <v>0</v>
      </c>
    </row>
    <row r="175" spans="1:106" s="58" customFormat="1" ht="99.75" hidden="1" customHeight="1" x14ac:dyDescent="0.2">
      <c r="A175" s="104">
        <v>11400</v>
      </c>
      <c r="B175" s="99" t="s">
        <v>12</v>
      </c>
      <c r="C175" s="99" t="s">
        <v>303</v>
      </c>
      <c r="D175" s="101" t="s">
        <v>1048</v>
      </c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57" t="s">
        <v>1171</v>
      </c>
      <c r="R175" s="168" t="s">
        <v>1178</v>
      </c>
      <c r="S175" s="104" t="s">
        <v>68</v>
      </c>
      <c r="T175" s="99" t="s">
        <v>94</v>
      </c>
      <c r="U175" s="99" t="s">
        <v>201</v>
      </c>
      <c r="V175" s="99" t="s">
        <v>201</v>
      </c>
      <c r="W175" s="104" t="s">
        <v>146</v>
      </c>
      <c r="X175" s="99" t="s">
        <v>1086</v>
      </c>
      <c r="Y175" s="105" t="s">
        <v>359</v>
      </c>
      <c r="Z175" s="49">
        <v>3</v>
      </c>
      <c r="AA175" s="104" t="s">
        <v>145</v>
      </c>
      <c r="AB175" s="99" t="s">
        <v>1085</v>
      </c>
      <c r="AC175" s="89">
        <v>0</v>
      </c>
      <c r="AD175" s="90">
        <v>1</v>
      </c>
      <c r="AE175" s="99" t="s">
        <v>17</v>
      </c>
      <c r="AF175" s="99" t="s">
        <v>262</v>
      </c>
      <c r="AG175" s="99" t="s">
        <v>201</v>
      </c>
      <c r="AH175" s="99" t="s">
        <v>639</v>
      </c>
      <c r="AI175" s="99" t="s">
        <v>1076</v>
      </c>
      <c r="AJ175" s="99" t="s">
        <v>1087</v>
      </c>
      <c r="AK175" s="99" t="s">
        <v>201</v>
      </c>
      <c r="AL175" s="50">
        <v>3</v>
      </c>
      <c r="AM175" s="99" t="str">
        <f t="shared" si="744"/>
        <v>Realizar reuniones de autocontrol y seguimiento a los procesos que evidencien el monitoreo a los riesgos, indicadores, planes de mejoramiento, manuales y documentos asociados</v>
      </c>
      <c r="AN175" s="51">
        <f t="shared" si="773"/>
        <v>0</v>
      </c>
      <c r="AO175" s="52" t="s">
        <v>48</v>
      </c>
      <c r="AP175" s="50">
        <v>0</v>
      </c>
      <c r="AQ175" s="99" t="str">
        <f t="shared" ref="AQ175:AQ176" si="782">+AM175</f>
        <v>Realizar reuniones de autocontrol y seguimiento a los procesos que evidencien el monitoreo a los riesgos, indicadores, planes de mejoramiento, manuales y documentos asociados</v>
      </c>
      <c r="AR175" s="89">
        <f>+AN175/4</f>
        <v>0</v>
      </c>
      <c r="AS175" s="104"/>
      <c r="AT175" s="104"/>
      <c r="AU175" s="54" t="e">
        <f t="shared" ref="AU175:AU176" si="783">+(AS175/AP175)</f>
        <v>#DIV/0!</v>
      </c>
      <c r="AV175" s="54" t="e">
        <f t="shared" ref="AV175:AV176" si="784">+(AT175/AR175)</f>
        <v>#DIV/0!</v>
      </c>
      <c r="AW175" s="54">
        <f t="shared" ref="AW175:AW176" si="785">+(AS175/AL175)</f>
        <v>0</v>
      </c>
      <c r="AX175" s="54" t="e">
        <f t="shared" ref="AX175:AX176" si="786">+(AT175/AN175)</f>
        <v>#DIV/0!</v>
      </c>
      <c r="AY175" s="54"/>
      <c r="AZ175" s="50">
        <v>1</v>
      </c>
      <c r="BA175" s="99" t="str">
        <f t="shared" ref="BA175:BA176" si="787">+AM175</f>
        <v>Realizar reuniones de autocontrol y seguimiento a los procesos que evidencien el monitoreo a los riesgos, indicadores, planes de mejoramiento, manuales y documentos asociados</v>
      </c>
      <c r="BB175" s="89">
        <f>+AN175/4</f>
        <v>0</v>
      </c>
      <c r="BC175" s="56"/>
      <c r="BD175" s="56"/>
      <c r="BE175" s="54">
        <f t="shared" ref="BE175:BE176" si="788">+(BC175/AZ175)</f>
        <v>0</v>
      </c>
      <c r="BF175" s="54" t="e">
        <f t="shared" ref="BF175:BF176" si="789">+(BD175/BB175)</f>
        <v>#DIV/0!</v>
      </c>
      <c r="BG175" s="54">
        <f t="shared" ref="BG175:BG176" si="790">+(BC175+AS175)/AL175</f>
        <v>0</v>
      </c>
      <c r="BH175" s="54" t="e">
        <f t="shared" ref="BH175:BH176" si="791">+(BD175+AT175)/AN175</f>
        <v>#DIV/0!</v>
      </c>
      <c r="BI175" s="54"/>
      <c r="BJ175" s="50">
        <v>1</v>
      </c>
      <c r="BK175" s="99" t="str">
        <f t="shared" ref="BK175:BK176" si="792">+AM175</f>
        <v>Realizar reuniones de autocontrol y seguimiento a los procesos que evidencien el monitoreo a los riesgos, indicadores, planes de mejoramiento, manuales y documentos asociados</v>
      </c>
      <c r="BL175" s="89">
        <f>+AN175/4</f>
        <v>0</v>
      </c>
      <c r="BM175" s="104"/>
      <c r="BN175" s="104"/>
      <c r="BO175" s="54">
        <f t="shared" ref="BO175:BO176" si="793">+(BM175/BJ175)</f>
        <v>0</v>
      </c>
      <c r="BP175" s="54" t="e">
        <f t="shared" ref="BP175:BP176" si="794">+(BN175/BL175)</f>
        <v>#DIV/0!</v>
      </c>
      <c r="BQ175" s="54">
        <f t="shared" ref="BQ175:BQ176" si="795">+(BC175+AS175+BM175)/AL175</f>
        <v>0</v>
      </c>
      <c r="BR175" s="54" t="e">
        <f t="shared" ref="BR175:BR176" si="796">+(BD175+AT175+BN175)/AN175</f>
        <v>#DIV/0!</v>
      </c>
      <c r="BS175" s="54"/>
      <c r="BT175" s="50">
        <v>1</v>
      </c>
      <c r="BU175" s="99" t="str">
        <f t="shared" ref="BU175:BU176" si="797">+AM175</f>
        <v>Realizar reuniones de autocontrol y seguimiento a los procesos que evidencien el monitoreo a los riesgos, indicadores, planes de mejoramiento, manuales y documentos asociados</v>
      </c>
      <c r="BV175" s="89">
        <f>+AN175/4</f>
        <v>0</v>
      </c>
      <c r="BW175" s="104"/>
      <c r="BX175" s="104"/>
      <c r="BY175" s="83">
        <f t="shared" ref="BY175:BY176" si="798">+(BW175/BT175)</f>
        <v>0</v>
      </c>
      <c r="BZ175" s="83" t="e">
        <f t="shared" ref="BZ175:BZ176" si="799">+(BX175/BV175)</f>
        <v>#DIV/0!</v>
      </c>
      <c r="CA175" s="83">
        <f t="shared" ref="CA175:CA176" si="800">+(BC175+AS175+BM175+BW175)/AL175</f>
        <v>0</v>
      </c>
      <c r="CB175" s="83" t="e">
        <f t="shared" ref="CB175:CB176" si="801">+(BD175+AT175+BN175+BX175)/AN175</f>
        <v>#DIV/0!</v>
      </c>
      <c r="CC175" s="83"/>
      <c r="CD175" s="57" t="str">
        <f t="shared" ref="CD175:CD176" si="802">IF(AND(AP175=0,AS175=0),"No Prog ni Ejec",IF(AP175=0,CONCATENATE("No Prog, Ejec=  ",AS175),AS175/AP175))</f>
        <v>No Prog ni Ejec</v>
      </c>
      <c r="CE175" s="57" t="str">
        <f t="shared" ref="CE175:CE176" si="803">IF(AND(AR175=0,AT175=0),"No Prog ni Ejec",IF(AR175=0,CONCATENATE("No Prog, Ejec=  ",AT175),AT175/AR175))</f>
        <v>No Prog ni Ejec</v>
      </c>
      <c r="CF175" s="57">
        <f t="shared" ref="CF175:CF176" si="804">IF(AND(AZ175=0,BC175=0),"No Prog ni Ejec",IF(AZ175=0,CONCATENATE("No Prog, Ejec=  ",BC175),BC175/AZ175))</f>
        <v>0</v>
      </c>
      <c r="CG175" s="57" t="str">
        <f t="shared" ref="CG175:CG176" si="805">IF(AND(BB175=0,BD175=0),"No Prog ni Ejec",IF(BB175=0,CONCATENATE("No Prog, Ejec=  ",BD175),BD175/BB175))</f>
        <v>No Prog ni Ejec</v>
      </c>
      <c r="CH175" s="57">
        <f t="shared" ref="CH175:CH176" si="806">IF(AND(BJ175=0,BM175=0),"No Prog ni Ejec",IF(BJ175=0,CONCATENATE("No Prog, Ejec=  ",BM175),BM175/BJ175))</f>
        <v>0</v>
      </c>
      <c r="CI175" s="57" t="str">
        <f t="shared" ref="CI175:CI176" si="807">IF(AND(BL175=0,BN175=0),"No Prog ni Ejec",IF(BL175=0,CONCATENATE("No Prog, Ejec=  ",BN175),BN175/BL175))</f>
        <v>No Prog ni Ejec</v>
      </c>
      <c r="CJ175" s="57">
        <f t="shared" ref="CJ175:CJ176" si="808">IF(AND(BT175=0,BW175=0),"No Prog ni Ejec",IF(BT175=0,CONCATENATE("No Prog, Ejec=  ",BW175),BW175/BT175))</f>
        <v>0</v>
      </c>
      <c r="CK175" s="57" t="str">
        <f t="shared" ref="CK175:CK176" si="809">IF(AND(BV175=0,BX175=0),"No Prog ni Ejec",IF(BV175=0,CONCATENATE("No Prog, Ejec=  ",BX175),BX175/BV175))</f>
        <v>No Prog ni Ejec</v>
      </c>
      <c r="CL175" s="113">
        <f t="shared" si="572"/>
        <v>0</v>
      </c>
      <c r="CV175" s="93"/>
    </row>
    <row r="176" spans="1:106" s="58" customFormat="1" ht="99.75" hidden="1" customHeight="1" x14ac:dyDescent="0.2">
      <c r="A176" s="104">
        <v>11500</v>
      </c>
      <c r="B176" s="99" t="s">
        <v>13</v>
      </c>
      <c r="C176" s="99" t="s">
        <v>303</v>
      </c>
      <c r="D176" s="101" t="s">
        <v>1048</v>
      </c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57" t="s">
        <v>1171</v>
      </c>
      <c r="R176" s="168" t="s">
        <v>1178</v>
      </c>
      <c r="S176" s="104" t="s">
        <v>96</v>
      </c>
      <c r="T176" s="99" t="s">
        <v>94</v>
      </c>
      <c r="U176" s="99" t="s">
        <v>201</v>
      </c>
      <c r="V176" s="99" t="s">
        <v>201</v>
      </c>
      <c r="W176" s="104" t="s">
        <v>108</v>
      </c>
      <c r="X176" s="99" t="s">
        <v>1086</v>
      </c>
      <c r="Y176" s="105" t="s">
        <v>359</v>
      </c>
      <c r="Z176" s="49">
        <v>3</v>
      </c>
      <c r="AA176" s="104" t="s">
        <v>98</v>
      </c>
      <c r="AB176" s="99" t="s">
        <v>1085</v>
      </c>
      <c r="AC176" s="89">
        <v>0</v>
      </c>
      <c r="AD176" s="90">
        <v>1</v>
      </c>
      <c r="AE176" s="99" t="s">
        <v>17</v>
      </c>
      <c r="AF176" s="99" t="s">
        <v>262</v>
      </c>
      <c r="AG176" s="99" t="s">
        <v>201</v>
      </c>
      <c r="AH176" s="99" t="s">
        <v>639</v>
      </c>
      <c r="AI176" s="99" t="s">
        <v>1076</v>
      </c>
      <c r="AJ176" s="99" t="s">
        <v>1087</v>
      </c>
      <c r="AK176" s="99" t="s">
        <v>201</v>
      </c>
      <c r="AL176" s="50">
        <v>3</v>
      </c>
      <c r="AM176" s="99" t="str">
        <f t="shared" si="744"/>
        <v>Realizar reuniones de autocontrol y seguimiento a los procesos que evidencien el monitoreo a los riesgos, indicadores, planes de mejoramiento, manuales y documentos asociados</v>
      </c>
      <c r="AN176" s="51">
        <f t="shared" si="773"/>
        <v>0</v>
      </c>
      <c r="AO176" s="52" t="s">
        <v>48</v>
      </c>
      <c r="AP176" s="50">
        <v>0</v>
      </c>
      <c r="AQ176" s="99" t="str">
        <f t="shared" si="782"/>
        <v>Realizar reuniones de autocontrol y seguimiento a los procesos que evidencien el monitoreo a los riesgos, indicadores, planes de mejoramiento, manuales y documentos asociados</v>
      </c>
      <c r="AR176" s="89">
        <f>+AN176/4</f>
        <v>0</v>
      </c>
      <c r="AS176" s="104"/>
      <c r="AT176" s="104"/>
      <c r="AU176" s="54" t="e">
        <f t="shared" si="783"/>
        <v>#DIV/0!</v>
      </c>
      <c r="AV176" s="54" t="e">
        <f t="shared" si="784"/>
        <v>#DIV/0!</v>
      </c>
      <c r="AW176" s="54">
        <f t="shared" si="785"/>
        <v>0</v>
      </c>
      <c r="AX176" s="54" t="e">
        <f t="shared" si="786"/>
        <v>#DIV/0!</v>
      </c>
      <c r="AY176" s="54"/>
      <c r="AZ176" s="50">
        <v>1</v>
      </c>
      <c r="BA176" s="99" t="str">
        <f t="shared" si="787"/>
        <v>Realizar reuniones de autocontrol y seguimiento a los procesos que evidencien el monitoreo a los riesgos, indicadores, planes de mejoramiento, manuales y documentos asociados</v>
      </c>
      <c r="BB176" s="89">
        <f>+AN176/4</f>
        <v>0</v>
      </c>
      <c r="BC176" s="56"/>
      <c r="BD176" s="56"/>
      <c r="BE176" s="54">
        <f t="shared" si="788"/>
        <v>0</v>
      </c>
      <c r="BF176" s="54" t="e">
        <f t="shared" si="789"/>
        <v>#DIV/0!</v>
      </c>
      <c r="BG176" s="54">
        <f t="shared" si="790"/>
        <v>0</v>
      </c>
      <c r="BH176" s="54" t="e">
        <f t="shared" si="791"/>
        <v>#DIV/0!</v>
      </c>
      <c r="BI176" s="54"/>
      <c r="BJ176" s="50">
        <v>1</v>
      </c>
      <c r="BK176" s="99" t="str">
        <f t="shared" si="792"/>
        <v>Realizar reuniones de autocontrol y seguimiento a los procesos que evidencien el monitoreo a los riesgos, indicadores, planes de mejoramiento, manuales y documentos asociados</v>
      </c>
      <c r="BL176" s="89">
        <f>+AN176/4</f>
        <v>0</v>
      </c>
      <c r="BM176" s="104"/>
      <c r="BN176" s="104"/>
      <c r="BO176" s="54">
        <f t="shared" si="793"/>
        <v>0</v>
      </c>
      <c r="BP176" s="54" t="e">
        <f t="shared" si="794"/>
        <v>#DIV/0!</v>
      </c>
      <c r="BQ176" s="54">
        <f t="shared" si="795"/>
        <v>0</v>
      </c>
      <c r="BR176" s="54" t="e">
        <f t="shared" si="796"/>
        <v>#DIV/0!</v>
      </c>
      <c r="BS176" s="54"/>
      <c r="BT176" s="50">
        <v>1</v>
      </c>
      <c r="BU176" s="99" t="str">
        <f t="shared" si="797"/>
        <v>Realizar reuniones de autocontrol y seguimiento a los procesos que evidencien el monitoreo a los riesgos, indicadores, planes de mejoramiento, manuales y documentos asociados</v>
      </c>
      <c r="BV176" s="89">
        <f>+AN176/4</f>
        <v>0</v>
      </c>
      <c r="BW176" s="104"/>
      <c r="BX176" s="104"/>
      <c r="BY176" s="83">
        <f t="shared" si="798"/>
        <v>0</v>
      </c>
      <c r="BZ176" s="83" t="e">
        <f t="shared" si="799"/>
        <v>#DIV/0!</v>
      </c>
      <c r="CA176" s="83">
        <f t="shared" si="800"/>
        <v>0</v>
      </c>
      <c r="CB176" s="83" t="e">
        <f t="shared" si="801"/>
        <v>#DIV/0!</v>
      </c>
      <c r="CC176" s="83"/>
      <c r="CD176" s="57" t="str">
        <f t="shared" si="802"/>
        <v>No Prog ni Ejec</v>
      </c>
      <c r="CE176" s="57" t="str">
        <f t="shared" si="803"/>
        <v>No Prog ni Ejec</v>
      </c>
      <c r="CF176" s="57">
        <f t="shared" si="804"/>
        <v>0</v>
      </c>
      <c r="CG176" s="57" t="str">
        <f t="shared" si="805"/>
        <v>No Prog ni Ejec</v>
      </c>
      <c r="CH176" s="57">
        <f t="shared" si="806"/>
        <v>0</v>
      </c>
      <c r="CI176" s="57" t="str">
        <f t="shared" si="807"/>
        <v>No Prog ni Ejec</v>
      </c>
      <c r="CJ176" s="57">
        <f t="shared" si="808"/>
        <v>0</v>
      </c>
      <c r="CK176" s="57" t="str">
        <f t="shared" si="809"/>
        <v>No Prog ni Ejec</v>
      </c>
      <c r="CL176" s="113">
        <f t="shared" si="572"/>
        <v>0</v>
      </c>
      <c r="CV176" s="93"/>
    </row>
    <row r="177" spans="1:90" s="70" customFormat="1" ht="89.25" hidden="1" x14ac:dyDescent="0.2">
      <c r="A177" s="104">
        <v>12000</v>
      </c>
      <c r="B177" s="99" t="s">
        <v>15</v>
      </c>
      <c r="C177" s="99" t="s">
        <v>303</v>
      </c>
      <c r="D177" s="101" t="s">
        <v>1048</v>
      </c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68" t="s">
        <v>1173</v>
      </c>
      <c r="R177" s="157" t="s">
        <v>1176</v>
      </c>
      <c r="S177" s="104" t="s">
        <v>53</v>
      </c>
      <c r="T177" s="99" t="s">
        <v>94</v>
      </c>
      <c r="U177" s="99" t="s">
        <v>201</v>
      </c>
      <c r="V177" s="99" t="s">
        <v>201</v>
      </c>
      <c r="W177" s="104" t="s">
        <v>1161</v>
      </c>
      <c r="X177" s="99" t="s">
        <v>1114</v>
      </c>
      <c r="Y177" s="146" t="s">
        <v>359</v>
      </c>
      <c r="Z177" s="61">
        <v>1</v>
      </c>
      <c r="AA177" s="104" t="s">
        <v>1160</v>
      </c>
      <c r="AB177" s="99" t="s">
        <v>1113</v>
      </c>
      <c r="AC177" s="63">
        <v>0</v>
      </c>
      <c r="AD177" s="90">
        <v>1</v>
      </c>
      <c r="AE177" s="99" t="s">
        <v>17</v>
      </c>
      <c r="AF177" s="99" t="s">
        <v>262</v>
      </c>
      <c r="AG177" s="99" t="s">
        <v>201</v>
      </c>
      <c r="AH177" s="99" t="s">
        <v>639</v>
      </c>
      <c r="AI177" s="99" t="s">
        <v>1076</v>
      </c>
      <c r="AJ177" s="99" t="s">
        <v>1116</v>
      </c>
      <c r="AK177" s="99" t="s">
        <v>44</v>
      </c>
      <c r="AL177" s="61">
        <v>1</v>
      </c>
      <c r="AM177" s="99" t="str">
        <f t="shared" ref="AM177" si="810">+AB177</f>
        <v>Hacer seguimiento a la implementación de MIPG</v>
      </c>
      <c r="AN177" s="51">
        <f t="shared" ref="AN177" si="811">+AC177</f>
        <v>0</v>
      </c>
      <c r="AO177" s="52" t="s">
        <v>48</v>
      </c>
      <c r="AP177" s="45">
        <v>0.25</v>
      </c>
      <c r="AQ177" s="99" t="str">
        <f t="shared" ref="AQ177" si="812">+AM177</f>
        <v>Hacer seguimiento a la implementación de MIPG</v>
      </c>
      <c r="AR177" s="89">
        <f t="shared" ref="AR177" si="813">+AN177/4</f>
        <v>0</v>
      </c>
      <c r="AS177" s="104"/>
      <c r="AT177" s="104"/>
      <c r="AU177" s="54">
        <f t="shared" ref="AU177" si="814">+(AS177/AP177)</f>
        <v>0</v>
      </c>
      <c r="AV177" s="54" t="e">
        <f t="shared" ref="AV177" si="815">+(AT177/AR177)</f>
        <v>#DIV/0!</v>
      </c>
      <c r="AW177" s="54">
        <f t="shared" ref="AW177" si="816">+(AS177/AL177)</f>
        <v>0</v>
      </c>
      <c r="AX177" s="54" t="e">
        <f t="shared" ref="AX177" si="817">+(AT177/AN177)</f>
        <v>#DIV/0!</v>
      </c>
      <c r="AY177" s="54"/>
      <c r="AZ177" s="45">
        <v>0.25</v>
      </c>
      <c r="BA177" s="99" t="str">
        <f t="shared" ref="BA177" si="818">+AM177</f>
        <v>Hacer seguimiento a la implementación de MIPG</v>
      </c>
      <c r="BB177" s="89">
        <f t="shared" ref="BB177" si="819">+AN177/4</f>
        <v>0</v>
      </c>
      <c r="BC177" s="56"/>
      <c r="BD177" s="56"/>
      <c r="BE177" s="54">
        <f t="shared" ref="BE177" si="820">+(BC177/AZ177)</f>
        <v>0</v>
      </c>
      <c r="BF177" s="54" t="e">
        <f t="shared" ref="BF177" si="821">+(BD177/BB177)</f>
        <v>#DIV/0!</v>
      </c>
      <c r="BG177" s="54">
        <f t="shared" ref="BG177" si="822">+(BC177+AS177)/AL177</f>
        <v>0</v>
      </c>
      <c r="BH177" s="54" t="e">
        <f t="shared" ref="BH177" si="823">+(BD177+AT177)/AN177</f>
        <v>#DIV/0!</v>
      </c>
      <c r="BI177" s="54"/>
      <c r="BJ177" s="45">
        <v>0.25</v>
      </c>
      <c r="BK177" s="99" t="str">
        <f t="shared" ref="BK177" si="824">+AM177</f>
        <v>Hacer seguimiento a la implementación de MIPG</v>
      </c>
      <c r="BL177" s="89">
        <f t="shared" ref="BL177" si="825">+AN177/4</f>
        <v>0</v>
      </c>
      <c r="BM177" s="104"/>
      <c r="BN177" s="104"/>
      <c r="BO177" s="54">
        <f t="shared" ref="BO177" si="826">+(BM177/BJ177)</f>
        <v>0</v>
      </c>
      <c r="BP177" s="54" t="e">
        <f t="shared" ref="BP177" si="827">+(BN177/BL177)</f>
        <v>#DIV/0!</v>
      </c>
      <c r="BQ177" s="54">
        <f t="shared" ref="BQ177" si="828">+(BC177+AS177+BM177)/AL177</f>
        <v>0</v>
      </c>
      <c r="BR177" s="54" t="e">
        <f t="shared" ref="BR177" si="829">+(BD177+AT177+BN177)/AN177</f>
        <v>#DIV/0!</v>
      </c>
      <c r="BS177" s="54"/>
      <c r="BT177" s="45">
        <v>0.25</v>
      </c>
      <c r="BU177" s="99" t="str">
        <f t="shared" ref="BU177" si="830">+AM177</f>
        <v>Hacer seguimiento a la implementación de MIPG</v>
      </c>
      <c r="BV177" s="89">
        <f t="shared" ref="BV177" si="831">+AN177/4</f>
        <v>0</v>
      </c>
      <c r="BW177" s="104"/>
      <c r="BX177" s="104"/>
      <c r="BY177" s="83">
        <f t="shared" ref="BY177" si="832">+(BW177/BT177)</f>
        <v>0</v>
      </c>
      <c r="BZ177" s="83" t="e">
        <f t="shared" ref="BZ177" si="833">+(BX177/BV177)</f>
        <v>#DIV/0!</v>
      </c>
      <c r="CA177" s="83">
        <f t="shared" ref="CA177" si="834">+(BC177+AS177+BM177+BW177)/AL177</f>
        <v>0</v>
      </c>
      <c r="CB177" s="83" t="e">
        <f t="shared" ref="CB177" si="835">+(BD177+AT177+BN177+BX177)/AN177</f>
        <v>#DIV/0!</v>
      </c>
      <c r="CC177" s="83"/>
      <c r="CD177" s="57">
        <f t="shared" ref="CD177" si="836">IF(AND(AP177=0,AS177=0),"No Prog ni Ejec",IF(AP177=0,CONCATENATE("No Prog, Ejec=  ",AS177),AS177/AP177))</f>
        <v>0</v>
      </c>
      <c r="CE177" s="57" t="str">
        <f t="shared" ref="CE177" si="837">IF(AND(AR177=0,AT177=0),"No Prog ni Ejec",IF(AR177=0,CONCATENATE("No Prog, Ejec=  ",AT177),AT177/AR177))</f>
        <v>No Prog ni Ejec</v>
      </c>
      <c r="CF177" s="57">
        <f t="shared" ref="CF177" si="838">IF(AND(AZ177=0,BC177=0),"No Prog ni Ejec",IF(AZ177=0,CONCATENATE("No Prog, Ejec=  ",BC177),BC177/AZ177))</f>
        <v>0</v>
      </c>
      <c r="CG177" s="57" t="str">
        <f t="shared" ref="CG177" si="839">IF(AND(BB177=0,BD177=0),"No Prog ni Ejec",IF(BB177=0,CONCATENATE("No Prog, Ejec=  ",BD177),BD177/BB177))</f>
        <v>No Prog ni Ejec</v>
      </c>
      <c r="CH177" s="57">
        <f t="shared" ref="CH177" si="840">IF(AND(BJ177=0,BM177=0),"No Prog ni Ejec",IF(BJ177=0,CONCATENATE("No Prog, Ejec=  ",BM177),BM177/BJ177))</f>
        <v>0</v>
      </c>
      <c r="CI177" s="57" t="str">
        <f t="shared" ref="CI177" si="841">IF(AND(BL177=0,BN177=0),"No Prog ni Ejec",IF(BL177=0,CONCATENATE("No Prog, Ejec=  ",BN177),BN177/BL177))</f>
        <v>No Prog ni Ejec</v>
      </c>
      <c r="CJ177" s="57">
        <f t="shared" ref="CJ177" si="842">IF(AND(BT177=0,BW177=0),"No Prog ni Ejec",IF(BT177=0,CONCATENATE("No Prog, Ejec=  ",BW177),BW177/BT177))</f>
        <v>0</v>
      </c>
      <c r="CK177" s="57" t="str">
        <f t="shared" ref="CK177" si="843">IF(AND(BV177=0,BX177=0),"No Prog ni Ejec",IF(BV177=0,CONCATENATE("No Prog, Ejec=  ",BX177),BX177/BV177))</f>
        <v>No Prog ni Ejec</v>
      </c>
      <c r="CL177" s="113">
        <f t="shared" si="572"/>
        <v>0</v>
      </c>
    </row>
    <row r="178" spans="1:9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8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</row>
  </sheetData>
  <autoFilter ref="A7:CL177" xr:uid="{17AA98AC-301D-411B-BE57-84D56F48424D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>
      <filters blank="1"/>
    </filterColumn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</autoFilter>
  <mergeCells count="438">
    <mergeCell ref="AQ137:AQ138"/>
    <mergeCell ref="BA137:BA138"/>
    <mergeCell ref="BK137:BK138"/>
    <mergeCell ref="BU137:BU138"/>
    <mergeCell ref="AA87:AA93"/>
    <mergeCell ref="AA94:AA95"/>
    <mergeCell ref="AA102:AA103"/>
    <mergeCell ref="AN112:AN116"/>
    <mergeCell ref="AB102:AB103"/>
    <mergeCell ref="AB87:AB93"/>
    <mergeCell ref="AB94:AB95"/>
    <mergeCell ref="BU94:BU95"/>
    <mergeCell ref="BU87:BU93"/>
    <mergeCell ref="AD104:AD109"/>
    <mergeCell ref="AM104:AM109"/>
    <mergeCell ref="BA94:BA95"/>
    <mergeCell ref="BA87:BA93"/>
    <mergeCell ref="W156:W157"/>
    <mergeCell ref="BU32:BU33"/>
    <mergeCell ref="BV32:BV33"/>
    <mergeCell ref="BX32:BX33"/>
    <mergeCell ref="BZ32:BZ33"/>
    <mergeCell ref="BU96:BU101"/>
    <mergeCell ref="BP38:BP39"/>
    <mergeCell ref="BR38:BR39"/>
    <mergeCell ref="BN38:BN39"/>
    <mergeCell ref="BF38:BF39"/>
    <mergeCell ref="BH38:BH39"/>
    <mergeCell ref="BD38:BD39"/>
    <mergeCell ref="BD41:BD42"/>
    <mergeCell ref="BU102:BU103"/>
    <mergeCell ref="BU104:BU109"/>
    <mergeCell ref="BU112:BU116"/>
    <mergeCell ref="BK41:BK42"/>
    <mergeCell ref="BL41:BL42"/>
    <mergeCell ref="BU41:BU42"/>
    <mergeCell ref="BF41:BF42"/>
    <mergeCell ref="AB137:AB138"/>
    <mergeCell ref="BZ34:BZ37"/>
    <mergeCell ref="BK102:BK103"/>
    <mergeCell ref="BK104:BK109"/>
    <mergeCell ref="AB154:AB155"/>
    <mergeCell ref="X156:X157"/>
    <mergeCell ref="Y156:Y157"/>
    <mergeCell ref="Z156:Z157"/>
    <mergeCell ref="AC154:AC155"/>
    <mergeCell ref="AM154:AM155"/>
    <mergeCell ref="AB104:AB109"/>
    <mergeCell ref="AB112:AB116"/>
    <mergeCell ref="AA104:AA109"/>
    <mergeCell ref="AA112:AA116"/>
    <mergeCell ref="AC112:AC116"/>
    <mergeCell ref="AJ96:AJ118"/>
    <mergeCell ref="AD154:AD155"/>
    <mergeCell ref="AE154:AE155"/>
    <mergeCell ref="AF154:AF155"/>
    <mergeCell ref="AF156:AF159"/>
    <mergeCell ref="AG156:AG159"/>
    <mergeCell ref="AA137:AA138"/>
    <mergeCell ref="AM137:AM138"/>
    <mergeCell ref="BX34:BX37"/>
    <mergeCell ref="BK112:BK116"/>
    <mergeCell ref="CK156:CK159"/>
    <mergeCell ref="CG32:CG33"/>
    <mergeCell ref="CI32:CI33"/>
    <mergeCell ref="CK32:CK33"/>
    <mergeCell ref="BH156:BH159"/>
    <mergeCell ref="BK156:BK159"/>
    <mergeCell ref="BL156:BL159"/>
    <mergeCell ref="BN156:BN159"/>
    <mergeCell ref="BK154:BK155"/>
    <mergeCell ref="BH154:BH155"/>
    <mergeCell ref="CE154:CE155"/>
    <mergeCell ref="BZ58:BZ74"/>
    <mergeCell ref="CB58:CB74"/>
    <mergeCell ref="BU154:BU155"/>
    <mergeCell ref="CB34:CB37"/>
    <mergeCell ref="CB32:CB33"/>
    <mergeCell ref="BP156:BP159"/>
    <mergeCell ref="BR156:BR159"/>
    <mergeCell ref="BU156:BU159"/>
    <mergeCell ref="BV156:BV159"/>
    <mergeCell ref="BK96:BK101"/>
    <mergeCell ref="Y32:Y33"/>
    <mergeCell ref="Z32:Z33"/>
    <mergeCell ref="AA32:AA33"/>
    <mergeCell ref="AB32:AB33"/>
    <mergeCell ref="AC32:AC33"/>
    <mergeCell ref="AM32:AM33"/>
    <mergeCell ref="AN32:AN33"/>
    <mergeCell ref="AQ32:AQ33"/>
    <mergeCell ref="AR32:AR33"/>
    <mergeCell ref="AA154:AA155"/>
    <mergeCell ref="CK154:CK155"/>
    <mergeCell ref="CB154:CB155"/>
    <mergeCell ref="BZ154:BZ155"/>
    <mergeCell ref="BX154:BX155"/>
    <mergeCell ref="BV154:BV155"/>
    <mergeCell ref="BR154:BR155"/>
    <mergeCell ref="AA156:AA159"/>
    <mergeCell ref="AB156:AB159"/>
    <mergeCell ref="AC156:AC159"/>
    <mergeCell ref="AE156:AE159"/>
    <mergeCell ref="CG154:CG155"/>
    <mergeCell ref="CI154:CI155"/>
    <mergeCell ref="BX156:BX159"/>
    <mergeCell ref="BZ156:BZ159"/>
    <mergeCell ref="CB156:CB159"/>
    <mergeCell ref="CE156:CE159"/>
    <mergeCell ref="CG156:CG159"/>
    <mergeCell ref="CI156:CI159"/>
    <mergeCell ref="AX154:AX155"/>
    <mergeCell ref="BA156:BA159"/>
    <mergeCell ref="BB156:BB159"/>
    <mergeCell ref="BD156:BD159"/>
    <mergeCell ref="BF156:BF159"/>
    <mergeCell ref="AI154:AI155"/>
    <mergeCell ref="AK154:AK155"/>
    <mergeCell ref="BP154:BP155"/>
    <mergeCell ref="BL154:BL155"/>
    <mergeCell ref="BN154:BN155"/>
    <mergeCell ref="BB112:BB115"/>
    <mergeCell ref="AN154:AN155"/>
    <mergeCell ref="AQ154:AQ155"/>
    <mergeCell ref="BD58:BD74"/>
    <mergeCell ref="AV58:AV74"/>
    <mergeCell ref="AX58:AX74"/>
    <mergeCell ref="AT58:AT74"/>
    <mergeCell ref="AM87:AM93"/>
    <mergeCell ref="AM94:AM95"/>
    <mergeCell ref="AQ87:AQ93"/>
    <mergeCell ref="AQ94:AQ95"/>
    <mergeCell ref="BK87:BK93"/>
    <mergeCell ref="BK94:BK95"/>
    <mergeCell ref="BH58:BH74"/>
    <mergeCell ref="BL58:BL74"/>
    <mergeCell ref="BA154:BA155"/>
    <mergeCell ref="BF154:BF155"/>
    <mergeCell ref="BD154:BD155"/>
    <mergeCell ref="BB154:BB155"/>
    <mergeCell ref="BV112:BV115"/>
    <mergeCell ref="AQ96:AQ101"/>
    <mergeCell ref="AQ102:AQ103"/>
    <mergeCell ref="AQ104:AQ109"/>
    <mergeCell ref="AQ112:AQ116"/>
    <mergeCell ref="BA96:BA101"/>
    <mergeCell ref="BA102:BA103"/>
    <mergeCell ref="BA104:BA109"/>
    <mergeCell ref="BA112:BA116"/>
    <mergeCell ref="CG41:CG42"/>
    <mergeCell ref="CI41:CI42"/>
    <mergeCell ref="CK41:CK42"/>
    <mergeCell ref="BV41:BV42"/>
    <mergeCell ref="BZ41:BZ42"/>
    <mergeCell ref="CB41:CB42"/>
    <mergeCell ref="BX41:BX42"/>
    <mergeCell ref="CE41:CE42"/>
    <mergeCell ref="CI58:CI74"/>
    <mergeCell ref="CK58:CK74"/>
    <mergeCell ref="BV58:BV74"/>
    <mergeCell ref="CE58:CE74"/>
    <mergeCell ref="CG58:CG74"/>
    <mergeCell ref="BX58:BX74"/>
    <mergeCell ref="AB41:AB42"/>
    <mergeCell ref="AC41:AC42"/>
    <mergeCell ref="AM41:AM42"/>
    <mergeCell ref="AN41:AN42"/>
    <mergeCell ref="AQ41:AQ42"/>
    <mergeCell ref="AR41:AR42"/>
    <mergeCell ref="BA41:BA42"/>
    <mergeCell ref="BB41:BB42"/>
    <mergeCell ref="AV41:AV42"/>
    <mergeCell ref="AX41:AX42"/>
    <mergeCell ref="AT41:AT42"/>
    <mergeCell ref="CI34:CI37"/>
    <mergeCell ref="CK34:CK37"/>
    <mergeCell ref="AB38:AB39"/>
    <mergeCell ref="AC38:AC39"/>
    <mergeCell ref="AM38:AM39"/>
    <mergeCell ref="AN38:AN39"/>
    <mergeCell ref="AQ38:AQ39"/>
    <mergeCell ref="AR38:AR39"/>
    <mergeCell ref="AT38:AT39"/>
    <mergeCell ref="AV38:AV39"/>
    <mergeCell ref="AX38:AX39"/>
    <mergeCell ref="BB38:BB39"/>
    <mergeCell ref="BL38:BL39"/>
    <mergeCell ref="BV38:BV39"/>
    <mergeCell ref="BA38:BA39"/>
    <mergeCell ref="BK38:BK39"/>
    <mergeCell ref="BU38:BU39"/>
    <mergeCell ref="CE38:CE39"/>
    <mergeCell ref="CG38:CG39"/>
    <mergeCell ref="CI38:CI39"/>
    <mergeCell ref="CK38:CK39"/>
    <mergeCell ref="BX38:BX39"/>
    <mergeCell ref="BZ38:BZ39"/>
    <mergeCell ref="CB38:CB39"/>
    <mergeCell ref="CD7:CK7"/>
    <mergeCell ref="BB32:BB33"/>
    <mergeCell ref="BD32:BD33"/>
    <mergeCell ref="BF32:BF33"/>
    <mergeCell ref="BH32:BH33"/>
    <mergeCell ref="BK32:BK33"/>
    <mergeCell ref="BL32:BL33"/>
    <mergeCell ref="CK25:CK26"/>
    <mergeCell ref="BA29:BA31"/>
    <mergeCell ref="BB29:BB31"/>
    <mergeCell ref="BK29:BK31"/>
    <mergeCell ref="BL29:BL31"/>
    <mergeCell ref="BU29:BU31"/>
    <mergeCell ref="BV29:BV31"/>
    <mergeCell ref="BD29:BD31"/>
    <mergeCell ref="BF29:BF31"/>
    <mergeCell ref="BH29:BH31"/>
    <mergeCell ref="CE32:CE33"/>
    <mergeCell ref="CI10:CI13"/>
    <mergeCell ref="CK10:CK13"/>
    <mergeCell ref="BK10:BK13"/>
    <mergeCell ref="BL10:BL13"/>
    <mergeCell ref="BA32:BA33"/>
    <mergeCell ref="A1:B3"/>
    <mergeCell ref="CH1:CK3"/>
    <mergeCell ref="X1:CG1"/>
    <mergeCell ref="Y2:CE3"/>
    <mergeCell ref="CF2:CF3"/>
    <mergeCell ref="CG2:CG3"/>
    <mergeCell ref="X2:X3"/>
    <mergeCell ref="C1:W1"/>
    <mergeCell ref="C2:W2"/>
    <mergeCell ref="C3:W3"/>
    <mergeCell ref="AA38:AA39"/>
    <mergeCell ref="AA41:AA42"/>
    <mergeCell ref="AA25:AA26"/>
    <mergeCell ref="AA29:AA31"/>
    <mergeCell ref="CI29:CI31"/>
    <mergeCell ref="BN25:BN26"/>
    <mergeCell ref="BP25:BP26"/>
    <mergeCell ref="CI25:CI26"/>
    <mergeCell ref="BR25:BR26"/>
    <mergeCell ref="BN29:BN31"/>
    <mergeCell ref="BP29:BP31"/>
    <mergeCell ref="BR29:BR31"/>
    <mergeCell ref="BX29:BX31"/>
    <mergeCell ref="BZ29:BZ31"/>
    <mergeCell ref="CB25:CB26"/>
    <mergeCell ref="AQ29:AQ31"/>
    <mergeCell ref="AR29:AR31"/>
    <mergeCell ref="CE34:CE37"/>
    <mergeCell ref="CG34:CG37"/>
    <mergeCell ref="BD34:BD37"/>
    <mergeCell ref="BF34:BF37"/>
    <mergeCell ref="BH34:BH37"/>
    <mergeCell ref="BP34:BP37"/>
    <mergeCell ref="BN34:BN37"/>
    <mergeCell ref="W32:W33"/>
    <mergeCell ref="X32:X33"/>
    <mergeCell ref="AP7:AY7"/>
    <mergeCell ref="AC96:AC100"/>
    <mergeCell ref="AC58:AC74"/>
    <mergeCell ref="AA96:AA101"/>
    <mergeCell ref="AN96:AN100"/>
    <mergeCell ref="AM96:AM101"/>
    <mergeCell ref="AM102:AM103"/>
    <mergeCell ref="AM29:AM31"/>
    <mergeCell ref="AN29:AN31"/>
    <mergeCell ref="AT29:AT31"/>
    <mergeCell ref="AV29:AV31"/>
    <mergeCell ref="AM34:AM37"/>
    <mergeCell ref="AN34:AN37"/>
    <mergeCell ref="AQ34:AQ37"/>
    <mergeCell ref="AR34:AR37"/>
    <mergeCell ref="AB10:AB13"/>
    <mergeCell ref="AM10:AM13"/>
    <mergeCell ref="AN10:AN13"/>
    <mergeCell ref="AR10:AR13"/>
    <mergeCell ref="AX29:AX31"/>
    <mergeCell ref="AB34:AB37"/>
    <mergeCell ref="AC10:AC13"/>
    <mergeCell ref="AD10:AD13"/>
    <mergeCell ref="AB96:AB101"/>
    <mergeCell ref="AC34:AC37"/>
    <mergeCell ref="CK29:CK31"/>
    <mergeCell ref="CB29:CB31"/>
    <mergeCell ref="CE29:CE31"/>
    <mergeCell ref="CG29:CG31"/>
    <mergeCell ref="BN32:BN33"/>
    <mergeCell ref="BP32:BP33"/>
    <mergeCell ref="BR32:BR33"/>
    <mergeCell ref="BH25:BH26"/>
    <mergeCell ref="BL25:BL26"/>
    <mergeCell ref="BU34:BU37"/>
    <mergeCell ref="BV34:BV37"/>
    <mergeCell ref="AT34:AT37"/>
    <mergeCell ref="AV34:AV37"/>
    <mergeCell ref="AX34:AX37"/>
    <mergeCell ref="CE10:CE13"/>
    <mergeCell ref="CG10:CG13"/>
    <mergeCell ref="AH10:AH13"/>
    <mergeCell ref="AI10:AI13"/>
    <mergeCell ref="AK10:AK13"/>
    <mergeCell ref="AB29:AB31"/>
    <mergeCell ref="AC29:AC31"/>
    <mergeCell ref="AZ7:BI7"/>
    <mergeCell ref="BJ7:BS7"/>
    <mergeCell ref="BT7:CC7"/>
    <mergeCell ref="BR10:BR13"/>
    <mergeCell ref="BU10:BU13"/>
    <mergeCell ref="BV10:BV13"/>
    <mergeCell ref="BX10:BX13"/>
    <mergeCell ref="BZ10:BZ13"/>
    <mergeCell ref="AT10:AT13"/>
    <mergeCell ref="CB10:CB13"/>
    <mergeCell ref="BN10:BN13"/>
    <mergeCell ref="BP10:BP13"/>
    <mergeCell ref="A11:A13"/>
    <mergeCell ref="B11:B13"/>
    <mergeCell ref="C11:C13"/>
    <mergeCell ref="T11:T13"/>
    <mergeCell ref="U11:U13"/>
    <mergeCell ref="AA10:AA13"/>
    <mergeCell ref="BV25:BV26"/>
    <mergeCell ref="BX25:BX26"/>
    <mergeCell ref="BZ25:BZ26"/>
    <mergeCell ref="S10:S13"/>
    <mergeCell ref="AV10:AV13"/>
    <mergeCell ref="AX10:AX13"/>
    <mergeCell ref="BA10:BA13"/>
    <mergeCell ref="AQ10:AQ13"/>
    <mergeCell ref="BB10:BB13"/>
    <mergeCell ref="BF10:BF13"/>
    <mergeCell ref="BH10:BH13"/>
    <mergeCell ref="X11:X13"/>
    <mergeCell ref="V11:V13"/>
    <mergeCell ref="AB25:AB26"/>
    <mergeCell ref="AC25:AC26"/>
    <mergeCell ref="AE10:AE13"/>
    <mergeCell ref="AF10:AF13"/>
    <mergeCell ref="AG10:AG13"/>
    <mergeCell ref="AA34:AA37"/>
    <mergeCell ref="CE25:CE26"/>
    <mergeCell ref="CG25:CG26"/>
    <mergeCell ref="AM25:AM26"/>
    <mergeCell ref="AN25:AN26"/>
    <mergeCell ref="AQ25:AQ26"/>
    <mergeCell ref="BA25:BA26"/>
    <mergeCell ref="BK25:BK26"/>
    <mergeCell ref="BU25:BU26"/>
    <mergeCell ref="AR25:AR26"/>
    <mergeCell ref="AT25:AT26"/>
    <mergeCell ref="AV25:AV26"/>
    <mergeCell ref="AX25:AX26"/>
    <mergeCell ref="BB25:BB26"/>
    <mergeCell ref="BD25:BD26"/>
    <mergeCell ref="BF25:BF26"/>
    <mergeCell ref="AD32:AD33"/>
    <mergeCell ref="BR34:BR37"/>
    <mergeCell ref="BA34:BA37"/>
    <mergeCell ref="BB34:BB37"/>
    <mergeCell ref="BK34:BK37"/>
    <mergeCell ref="BL34:BL37"/>
    <mergeCell ref="AT32:AT33"/>
    <mergeCell ref="AV32:AV33"/>
    <mergeCell ref="BN58:BN74"/>
    <mergeCell ref="BP58:BP74"/>
    <mergeCell ref="BR58:BR74"/>
    <mergeCell ref="AK32:AK33"/>
    <mergeCell ref="AI32:AI33"/>
    <mergeCell ref="AH32:AH33"/>
    <mergeCell ref="AG32:AG33"/>
    <mergeCell ref="AF32:AF33"/>
    <mergeCell ref="AE32:AE33"/>
    <mergeCell ref="BB58:BB74"/>
    <mergeCell ref="BH41:BH42"/>
    <mergeCell ref="BP41:BP42"/>
    <mergeCell ref="BR41:BR42"/>
    <mergeCell ref="BN41:BN42"/>
    <mergeCell ref="BF58:BF74"/>
    <mergeCell ref="AN58:AN74"/>
    <mergeCell ref="AR58:AR74"/>
    <mergeCell ref="AX32:AX33"/>
    <mergeCell ref="AM156:AM159"/>
    <mergeCell ref="AN156:AN159"/>
    <mergeCell ref="AQ156:AQ159"/>
    <mergeCell ref="AR156:AR159"/>
    <mergeCell ref="AV156:AV159"/>
    <mergeCell ref="AX156:AX159"/>
    <mergeCell ref="AD113:AD116"/>
    <mergeCell ref="AD96:AD100"/>
    <mergeCell ref="AE96:AE100"/>
    <mergeCell ref="AF96:AF100"/>
    <mergeCell ref="AG96:AG100"/>
    <mergeCell ref="AH96:AH100"/>
    <mergeCell ref="AI96:AI100"/>
    <mergeCell ref="AK96:AK100"/>
    <mergeCell ref="AI156:AI159"/>
    <mergeCell ref="AD156:AD159"/>
    <mergeCell ref="AK156:AK159"/>
    <mergeCell ref="AM112:AM116"/>
    <mergeCell ref="AV154:AV155"/>
    <mergeCell ref="AT154:AT155"/>
    <mergeCell ref="AR154:AR155"/>
    <mergeCell ref="AH156:AH159"/>
    <mergeCell ref="AG154:AG155"/>
    <mergeCell ref="AH154:AH155"/>
    <mergeCell ref="A7:A8"/>
    <mergeCell ref="B7:B8"/>
    <mergeCell ref="C7:C8"/>
    <mergeCell ref="Q7:Q8"/>
    <mergeCell ref="R7:R8"/>
    <mergeCell ref="S7:S8"/>
    <mergeCell ref="T7:T8"/>
    <mergeCell ref="U7:U8"/>
    <mergeCell ref="V7:V8"/>
    <mergeCell ref="D7:P7"/>
    <mergeCell ref="AO7:AO8"/>
    <mergeCell ref="X6:AI6"/>
    <mergeCell ref="Q4:R4"/>
    <mergeCell ref="Q5:R5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T5:AE5"/>
  </mergeCells>
  <conditionalFormatting sqref="CD27:CK29 CD26 CF26 CH26 CJ26 CD30:CD31 CF30:CF31 CH30:CH31 CJ30:CJ31 CD35:CD37 CF35:CF37 CH35:CH37 CJ35:CJ37 CD38:CK38 CD39 CF39 CH39 CJ39 CD40:CK41 CD42 CF42 CH42 CJ42 CD43:CK43 CD14:CK16 CD55:CK58 CD75:CK75 CD119:CK119 CD78:CK78 CD122:CK124 CD9:CK10 CD11:CD13 CF11:CF13 CH11:CH13 CJ11:CJ13 CD19:CK19 CD32:CK32 CD34:CK34 CD33 CF33 CH33 CJ33 CD21:CK25 CD135:CK140">
    <cfRule type="cellIs" dxfId="215" priority="259" operator="equal">
      <formula>#REF!</formula>
    </cfRule>
    <cfRule type="cellIs" dxfId="214" priority="260" operator="greaterThan">
      <formula>1</formula>
    </cfRule>
    <cfRule type="cellIs" dxfId="213" priority="261" operator="equal">
      <formula>100%</formula>
    </cfRule>
    <cfRule type="cellIs" dxfId="212" priority="262" operator="between">
      <formula>80%</formula>
      <formula>99%</formula>
    </cfRule>
    <cfRule type="cellIs" dxfId="211" priority="263" operator="between">
      <formula>0%</formula>
      <formula>79%</formula>
    </cfRule>
  </conditionalFormatting>
  <conditionalFormatting sqref="CD53:CK54 CD125:CK132 CD45:CK50">
    <cfRule type="cellIs" dxfId="210" priority="235" operator="equal">
      <formula>#REF!</formula>
    </cfRule>
    <cfRule type="cellIs" dxfId="209" priority="236" operator="greaterThan">
      <formula>1</formula>
    </cfRule>
    <cfRule type="cellIs" dxfId="208" priority="237" operator="equal">
      <formula>100%</formula>
    </cfRule>
    <cfRule type="cellIs" dxfId="207" priority="238" operator="between">
      <formula>80%</formula>
      <formula>99%</formula>
    </cfRule>
    <cfRule type="cellIs" dxfId="206" priority="239" operator="between">
      <formula>0%</formula>
      <formula>79%</formula>
    </cfRule>
  </conditionalFormatting>
  <conditionalFormatting sqref="CD141 CD20:CK20 CD150:CK152">
    <cfRule type="cellIs" dxfId="205" priority="229" operator="equal">
      <formula>#REF!</formula>
    </cfRule>
    <cfRule type="cellIs" dxfId="204" priority="230" operator="greaterThan">
      <formula>1</formula>
    </cfRule>
    <cfRule type="cellIs" dxfId="203" priority="231" operator="equal">
      <formula>100%</formula>
    </cfRule>
    <cfRule type="cellIs" dxfId="202" priority="232" operator="between">
      <formula>80%</formula>
      <formula>99%</formula>
    </cfRule>
    <cfRule type="cellIs" dxfId="201" priority="233" operator="between">
      <formula>0%</formula>
      <formula>79%</formula>
    </cfRule>
  </conditionalFormatting>
  <conditionalFormatting sqref="CD133:CK133">
    <cfRule type="cellIs" dxfId="200" priority="217" operator="equal">
      <formula>#REF!</formula>
    </cfRule>
    <cfRule type="cellIs" dxfId="199" priority="218" operator="greaterThan">
      <formula>1</formula>
    </cfRule>
    <cfRule type="cellIs" dxfId="198" priority="219" operator="equal">
      <formula>100%</formula>
    </cfRule>
    <cfRule type="cellIs" dxfId="197" priority="220" operator="between">
      <formula>80%</formula>
      <formula>99%</formula>
    </cfRule>
    <cfRule type="cellIs" dxfId="196" priority="221" operator="between">
      <formula>0%</formula>
      <formula>79%</formula>
    </cfRule>
  </conditionalFormatting>
  <conditionalFormatting sqref="CD52 CF52 CH52 CJ52">
    <cfRule type="cellIs" dxfId="195" priority="199" operator="equal">
      <formula>#REF!</formula>
    </cfRule>
    <cfRule type="cellIs" dxfId="194" priority="200" operator="greaterThan">
      <formula>1</formula>
    </cfRule>
    <cfRule type="cellIs" dxfId="193" priority="201" operator="equal">
      <formula>100%</formula>
    </cfRule>
    <cfRule type="cellIs" dxfId="192" priority="202" operator="between">
      <formula>80%</formula>
      <formula>99%</formula>
    </cfRule>
    <cfRule type="cellIs" dxfId="191" priority="203" operator="between">
      <formula>0%</formula>
      <formula>79%</formula>
    </cfRule>
  </conditionalFormatting>
  <conditionalFormatting sqref="CD143:CK149">
    <cfRule type="cellIs" dxfId="190" priority="193" operator="equal">
      <formula>#REF!</formula>
    </cfRule>
    <cfRule type="cellIs" dxfId="189" priority="194" operator="greaterThan">
      <formula>1</formula>
    </cfRule>
    <cfRule type="cellIs" dxfId="188" priority="195" operator="equal">
      <formula>100%</formula>
    </cfRule>
    <cfRule type="cellIs" dxfId="187" priority="196" operator="between">
      <formula>80%</formula>
      <formula>99%</formula>
    </cfRule>
    <cfRule type="cellIs" dxfId="186" priority="197" operator="between">
      <formula>0%</formula>
      <formula>79%</formula>
    </cfRule>
  </conditionalFormatting>
  <conditionalFormatting sqref="CD153:CK154 CD156:CK156 CD155 CF155 CH155 CJ155 CD160:CK164 CD157:CD158 CF157:CF158 CH157:CH158 CJ157:CJ158">
    <cfRule type="cellIs" dxfId="185" priority="175" operator="equal">
      <formula>#REF!</formula>
    </cfRule>
    <cfRule type="cellIs" dxfId="184" priority="176" operator="greaterThan">
      <formula>1</formula>
    </cfRule>
    <cfRule type="cellIs" dxfId="183" priority="177" operator="equal">
      <formula>100%</formula>
    </cfRule>
    <cfRule type="cellIs" dxfId="182" priority="178" operator="between">
      <formula>80%</formula>
      <formula>99%</formula>
    </cfRule>
    <cfRule type="cellIs" dxfId="181" priority="179" operator="between">
      <formula>0%</formula>
      <formula>79%</formula>
    </cfRule>
  </conditionalFormatting>
  <conditionalFormatting sqref="CE52">
    <cfRule type="cellIs" dxfId="180" priority="169" operator="equal">
      <formula>#REF!</formula>
    </cfRule>
    <cfRule type="cellIs" dxfId="179" priority="170" operator="greaterThan">
      <formula>1</formula>
    </cfRule>
    <cfRule type="cellIs" dxfId="178" priority="171" operator="equal">
      <formula>100%</formula>
    </cfRule>
    <cfRule type="cellIs" dxfId="177" priority="172" operator="between">
      <formula>80%</formula>
      <formula>99%</formula>
    </cfRule>
    <cfRule type="cellIs" dxfId="176" priority="173" operator="between">
      <formula>0%</formula>
      <formula>79%</formula>
    </cfRule>
  </conditionalFormatting>
  <conditionalFormatting sqref="CG52">
    <cfRule type="cellIs" dxfId="175" priority="163" operator="equal">
      <formula>#REF!</formula>
    </cfRule>
    <cfRule type="cellIs" dxfId="174" priority="164" operator="greaterThan">
      <formula>1</formula>
    </cfRule>
    <cfRule type="cellIs" dxfId="173" priority="165" operator="equal">
      <formula>100%</formula>
    </cfRule>
    <cfRule type="cellIs" dxfId="172" priority="166" operator="between">
      <formula>80%</formula>
      <formula>99%</formula>
    </cfRule>
    <cfRule type="cellIs" dxfId="171" priority="167" operator="between">
      <formula>0%</formula>
      <formula>79%</formula>
    </cfRule>
  </conditionalFormatting>
  <conditionalFormatting sqref="CI52">
    <cfRule type="cellIs" dxfId="170" priority="157" operator="equal">
      <formula>#REF!</formula>
    </cfRule>
    <cfRule type="cellIs" dxfId="169" priority="158" operator="greaterThan">
      <formula>1</formula>
    </cfRule>
    <cfRule type="cellIs" dxfId="168" priority="159" operator="equal">
      <formula>100%</formula>
    </cfRule>
    <cfRule type="cellIs" dxfId="167" priority="160" operator="between">
      <formula>80%</formula>
      <formula>99%</formula>
    </cfRule>
    <cfRule type="cellIs" dxfId="166" priority="161" operator="between">
      <formula>0%</formula>
      <formula>79%</formula>
    </cfRule>
  </conditionalFormatting>
  <conditionalFormatting sqref="CK52">
    <cfRule type="cellIs" dxfId="165" priority="151" operator="equal">
      <formula>#REF!</formula>
    </cfRule>
    <cfRule type="cellIs" dxfId="164" priority="152" operator="greaterThan">
      <formula>1</formula>
    </cfRule>
    <cfRule type="cellIs" dxfId="163" priority="153" operator="equal">
      <formula>100%</formula>
    </cfRule>
    <cfRule type="cellIs" dxfId="162" priority="154" operator="between">
      <formula>80%</formula>
      <formula>99%</formula>
    </cfRule>
    <cfRule type="cellIs" dxfId="161" priority="155" operator="between">
      <formula>0%</formula>
      <formula>79%</formula>
    </cfRule>
  </conditionalFormatting>
  <conditionalFormatting sqref="CD59:CD69 CF59:CF69 CH59:CH69 CJ59:CJ69">
    <cfRule type="cellIs" dxfId="160" priority="145" operator="equal">
      <formula>#REF!</formula>
    </cfRule>
    <cfRule type="cellIs" dxfId="159" priority="146" operator="greaterThan">
      <formula>1</formula>
    </cfRule>
    <cfRule type="cellIs" dxfId="158" priority="147" operator="equal">
      <formula>100%</formula>
    </cfRule>
    <cfRule type="cellIs" dxfId="157" priority="148" operator="between">
      <formula>80%</formula>
      <formula>99%</formula>
    </cfRule>
    <cfRule type="cellIs" dxfId="156" priority="149" operator="between">
      <formula>0%</formula>
      <formula>79%</formula>
    </cfRule>
  </conditionalFormatting>
  <conditionalFormatting sqref="CD71:CD74 CF71:CF74 CH71:CH74 CJ71:CJ74">
    <cfRule type="cellIs" dxfId="155" priority="139" operator="equal">
      <formula>#REF!</formula>
    </cfRule>
    <cfRule type="cellIs" dxfId="154" priority="140" operator="greaterThan">
      <formula>1</formula>
    </cfRule>
    <cfRule type="cellIs" dxfId="153" priority="141" operator="equal">
      <formula>100%</formula>
    </cfRule>
    <cfRule type="cellIs" dxfId="152" priority="142" operator="between">
      <formula>80%</formula>
      <formula>99%</formula>
    </cfRule>
    <cfRule type="cellIs" dxfId="151" priority="143" operator="between">
      <formula>0%</formula>
      <formula>79%</formula>
    </cfRule>
  </conditionalFormatting>
  <conditionalFormatting sqref="CD70 CF70 CH70 CJ70">
    <cfRule type="cellIs" dxfId="150" priority="133" operator="equal">
      <formula>#REF!</formula>
    </cfRule>
    <cfRule type="cellIs" dxfId="149" priority="134" operator="greaterThan">
      <formula>1</formula>
    </cfRule>
    <cfRule type="cellIs" dxfId="148" priority="135" operator="equal">
      <formula>100%</formula>
    </cfRule>
    <cfRule type="cellIs" dxfId="147" priority="136" operator="between">
      <formula>80%</formula>
      <formula>99%</formula>
    </cfRule>
    <cfRule type="cellIs" dxfId="146" priority="137" operator="between">
      <formula>0%</formula>
      <formula>79%</formula>
    </cfRule>
  </conditionalFormatting>
  <conditionalFormatting sqref="CD76:CK77">
    <cfRule type="cellIs" dxfId="145" priority="127" operator="equal">
      <formula>#REF!</formula>
    </cfRule>
    <cfRule type="cellIs" dxfId="144" priority="128" operator="greaterThan">
      <formula>1</formula>
    </cfRule>
    <cfRule type="cellIs" dxfId="143" priority="129" operator="equal">
      <formula>100%</formula>
    </cfRule>
    <cfRule type="cellIs" dxfId="142" priority="130" operator="between">
      <formula>80%</formula>
      <formula>99%</formula>
    </cfRule>
    <cfRule type="cellIs" dxfId="141" priority="131" operator="between">
      <formula>0%</formula>
      <formula>79%</formula>
    </cfRule>
  </conditionalFormatting>
  <conditionalFormatting sqref="CD79:CK118">
    <cfRule type="cellIs" dxfId="140" priority="121" operator="equal">
      <formula>#REF!</formula>
    </cfRule>
    <cfRule type="cellIs" dxfId="139" priority="122" operator="greaterThan">
      <formula>1</formula>
    </cfRule>
    <cfRule type="cellIs" dxfId="138" priority="123" operator="equal">
      <formula>100%</formula>
    </cfRule>
    <cfRule type="cellIs" dxfId="137" priority="124" operator="between">
      <formula>80%</formula>
      <formula>99%</formula>
    </cfRule>
    <cfRule type="cellIs" dxfId="136" priority="125" operator="between">
      <formula>0%</formula>
      <formula>79%</formula>
    </cfRule>
  </conditionalFormatting>
  <conditionalFormatting sqref="CD120:CK121">
    <cfRule type="cellIs" dxfId="135" priority="115" operator="equal">
      <formula>#REF!</formula>
    </cfRule>
    <cfRule type="cellIs" dxfId="134" priority="116" operator="greaterThan">
      <formula>1</formula>
    </cfRule>
    <cfRule type="cellIs" dxfId="133" priority="117" operator="equal">
      <formula>100%</formula>
    </cfRule>
    <cfRule type="cellIs" dxfId="132" priority="118" operator="between">
      <formula>80%</formula>
      <formula>99%</formula>
    </cfRule>
    <cfRule type="cellIs" dxfId="131" priority="119" operator="between">
      <formula>0%</formula>
      <formula>79%</formula>
    </cfRule>
  </conditionalFormatting>
  <conditionalFormatting sqref="CD165:CK165">
    <cfRule type="cellIs" dxfId="130" priority="109" operator="equal">
      <formula>#REF!</formula>
    </cfRule>
    <cfRule type="cellIs" dxfId="129" priority="110" operator="greaterThan">
      <formula>1</formula>
    </cfRule>
    <cfRule type="cellIs" dxfId="128" priority="111" operator="equal">
      <formula>100%</formula>
    </cfRule>
    <cfRule type="cellIs" dxfId="127" priority="112" operator="between">
      <formula>80%</formula>
      <formula>99%</formula>
    </cfRule>
    <cfRule type="cellIs" dxfId="126" priority="113" operator="between">
      <formula>0%</formula>
      <formula>79%</formula>
    </cfRule>
  </conditionalFormatting>
  <conditionalFormatting sqref="CD167:CK169">
    <cfRule type="cellIs" dxfId="125" priority="103" operator="equal">
      <formula>#REF!</formula>
    </cfRule>
    <cfRule type="cellIs" dxfId="124" priority="104" operator="greaterThan">
      <formula>1</formula>
    </cfRule>
    <cfRule type="cellIs" dxfId="123" priority="105" operator="equal">
      <formula>100%</formula>
    </cfRule>
    <cfRule type="cellIs" dxfId="122" priority="106" operator="between">
      <formula>80%</formula>
      <formula>99%</formula>
    </cfRule>
    <cfRule type="cellIs" dxfId="121" priority="107" operator="between">
      <formula>0%</formula>
      <formula>79%</formula>
    </cfRule>
  </conditionalFormatting>
  <conditionalFormatting sqref="CD17:CK18">
    <cfRule type="cellIs" dxfId="120" priority="97" operator="equal">
      <formula>#REF!</formula>
    </cfRule>
    <cfRule type="cellIs" dxfId="119" priority="98" operator="greaterThan">
      <formula>1</formula>
    </cfRule>
    <cfRule type="cellIs" dxfId="118" priority="99" operator="equal">
      <formula>100%</formula>
    </cfRule>
    <cfRule type="cellIs" dxfId="117" priority="100" operator="between">
      <formula>80%</formula>
      <formula>99%</formula>
    </cfRule>
    <cfRule type="cellIs" dxfId="116" priority="101" operator="between">
      <formula>0%</formula>
      <formula>79%</formula>
    </cfRule>
  </conditionalFormatting>
  <conditionalFormatting sqref="CD44:CK44">
    <cfRule type="cellIs" dxfId="115" priority="85" operator="equal">
      <formula>#REF!</formula>
    </cfRule>
    <cfRule type="cellIs" dxfId="114" priority="86" operator="greaterThan">
      <formula>1</formula>
    </cfRule>
    <cfRule type="cellIs" dxfId="113" priority="87" operator="equal">
      <formula>100%</formula>
    </cfRule>
    <cfRule type="cellIs" dxfId="112" priority="88" operator="between">
      <formula>80%</formula>
      <formula>99%</formula>
    </cfRule>
    <cfRule type="cellIs" dxfId="111" priority="89" operator="between">
      <formula>0%</formula>
      <formula>79%</formula>
    </cfRule>
  </conditionalFormatting>
  <conditionalFormatting sqref="CD51:CK51">
    <cfRule type="cellIs" dxfId="110" priority="79" operator="equal">
      <formula>#REF!</formula>
    </cfRule>
    <cfRule type="cellIs" dxfId="109" priority="80" operator="greaterThan">
      <formula>1</formula>
    </cfRule>
    <cfRule type="cellIs" dxfId="108" priority="81" operator="equal">
      <formula>100%</formula>
    </cfRule>
    <cfRule type="cellIs" dxfId="107" priority="82" operator="between">
      <formula>80%</formula>
      <formula>99%</formula>
    </cfRule>
    <cfRule type="cellIs" dxfId="106" priority="83" operator="between">
      <formula>0%</formula>
      <formula>79%</formula>
    </cfRule>
  </conditionalFormatting>
  <conditionalFormatting sqref="CD134:CK134">
    <cfRule type="cellIs" dxfId="105" priority="73" operator="equal">
      <formula>#REF!</formula>
    </cfRule>
    <cfRule type="cellIs" dxfId="104" priority="74" operator="greaterThan">
      <formula>1</formula>
    </cfRule>
    <cfRule type="cellIs" dxfId="103" priority="75" operator="equal">
      <formula>100%</formula>
    </cfRule>
    <cfRule type="cellIs" dxfId="102" priority="76" operator="between">
      <formula>80%</formula>
      <formula>99%</formula>
    </cfRule>
    <cfRule type="cellIs" dxfId="101" priority="77" operator="between">
      <formula>0%</formula>
      <formula>79%</formula>
    </cfRule>
  </conditionalFormatting>
  <conditionalFormatting sqref="CD142:CK142">
    <cfRule type="cellIs" dxfId="100" priority="67" operator="equal">
      <formula>#REF!</formula>
    </cfRule>
    <cfRule type="cellIs" dxfId="99" priority="68" operator="greaterThan">
      <formula>1</formula>
    </cfRule>
    <cfRule type="cellIs" dxfId="98" priority="69" operator="equal">
      <formula>100%</formula>
    </cfRule>
    <cfRule type="cellIs" dxfId="97" priority="70" operator="between">
      <formula>80%</formula>
      <formula>99%</formula>
    </cfRule>
    <cfRule type="cellIs" dxfId="96" priority="71" operator="between">
      <formula>0%</formula>
      <formula>79%</formula>
    </cfRule>
  </conditionalFormatting>
  <conditionalFormatting sqref="CD159 CF159 CH159 CJ159">
    <cfRule type="cellIs" dxfId="95" priority="61" operator="equal">
      <formula>#REF!</formula>
    </cfRule>
    <cfRule type="cellIs" dxfId="94" priority="62" operator="greaterThan">
      <formula>1</formula>
    </cfRule>
    <cfRule type="cellIs" dxfId="93" priority="63" operator="equal">
      <formula>100%</formula>
    </cfRule>
    <cfRule type="cellIs" dxfId="92" priority="64" operator="between">
      <formula>80%</formula>
      <formula>99%</formula>
    </cfRule>
    <cfRule type="cellIs" dxfId="91" priority="65" operator="between">
      <formula>0%</formula>
      <formula>79%</formula>
    </cfRule>
  </conditionalFormatting>
  <conditionalFormatting sqref="CD170:CK170">
    <cfRule type="cellIs" dxfId="90" priority="55" operator="equal">
      <formula>#REF!</formula>
    </cfRule>
    <cfRule type="cellIs" dxfId="89" priority="56" operator="greaterThan">
      <formula>1</formula>
    </cfRule>
    <cfRule type="cellIs" dxfId="88" priority="57" operator="equal">
      <formula>100%</formula>
    </cfRule>
    <cfRule type="cellIs" dxfId="87" priority="58" operator="between">
      <formula>80%</formula>
      <formula>99%</formula>
    </cfRule>
    <cfRule type="cellIs" dxfId="86" priority="59" operator="between">
      <formula>0%</formula>
      <formula>79%</formula>
    </cfRule>
  </conditionalFormatting>
  <conditionalFormatting sqref="CD171:CK171">
    <cfRule type="cellIs" dxfId="85" priority="49" operator="equal">
      <formula>#REF!</formula>
    </cfRule>
    <cfRule type="cellIs" dxfId="84" priority="50" operator="greaterThan">
      <formula>1</formula>
    </cfRule>
    <cfRule type="cellIs" dxfId="83" priority="51" operator="equal">
      <formula>100%</formula>
    </cfRule>
    <cfRule type="cellIs" dxfId="82" priority="52" operator="between">
      <formula>80%</formula>
      <formula>99%</formula>
    </cfRule>
    <cfRule type="cellIs" dxfId="81" priority="53" operator="between">
      <formula>0%</formula>
      <formula>79%</formula>
    </cfRule>
  </conditionalFormatting>
  <conditionalFormatting sqref="CD172:CK172">
    <cfRule type="cellIs" dxfId="80" priority="43" operator="equal">
      <formula>#REF!</formula>
    </cfRule>
    <cfRule type="cellIs" dxfId="79" priority="44" operator="greaterThan">
      <formula>1</formula>
    </cfRule>
    <cfRule type="cellIs" dxfId="78" priority="45" operator="equal">
      <formula>100%</formula>
    </cfRule>
    <cfRule type="cellIs" dxfId="77" priority="46" operator="between">
      <formula>80%</formula>
      <formula>99%</formula>
    </cfRule>
    <cfRule type="cellIs" dxfId="76" priority="47" operator="between">
      <formula>0%</formula>
      <formula>79%</formula>
    </cfRule>
  </conditionalFormatting>
  <conditionalFormatting sqref="CD173:CK173">
    <cfRule type="cellIs" dxfId="75" priority="37" operator="equal">
      <formula>#REF!</formula>
    </cfRule>
    <cfRule type="cellIs" dxfId="74" priority="38" operator="greaterThan">
      <formula>1</formula>
    </cfRule>
    <cfRule type="cellIs" dxfId="73" priority="39" operator="equal">
      <formula>100%</formula>
    </cfRule>
    <cfRule type="cellIs" dxfId="72" priority="40" operator="between">
      <formula>80%</formula>
      <formula>99%</formula>
    </cfRule>
    <cfRule type="cellIs" dxfId="71" priority="41" operator="between">
      <formula>0%</formula>
      <formula>79%</formula>
    </cfRule>
  </conditionalFormatting>
  <conditionalFormatting sqref="CD177:CK177">
    <cfRule type="cellIs" dxfId="70" priority="31" operator="equal">
      <formula>#REF!</formula>
    </cfRule>
    <cfRule type="cellIs" dxfId="69" priority="32" operator="greaterThan">
      <formula>1</formula>
    </cfRule>
    <cfRule type="cellIs" dxfId="68" priority="33" operator="equal">
      <formula>100%</formula>
    </cfRule>
    <cfRule type="cellIs" dxfId="67" priority="34" operator="between">
      <formula>80%</formula>
      <formula>99%</formula>
    </cfRule>
    <cfRule type="cellIs" dxfId="66" priority="35" operator="between">
      <formula>0%</formula>
      <formula>79%</formula>
    </cfRule>
  </conditionalFormatting>
  <conditionalFormatting sqref="CD175:CK175">
    <cfRule type="cellIs" dxfId="65" priority="25" operator="equal">
      <formula>#REF!</formula>
    </cfRule>
    <cfRule type="cellIs" dxfId="64" priority="26" operator="greaterThan">
      <formula>1</formula>
    </cfRule>
    <cfRule type="cellIs" dxfId="63" priority="27" operator="equal">
      <formula>100%</formula>
    </cfRule>
    <cfRule type="cellIs" dxfId="62" priority="28" operator="between">
      <formula>80%</formula>
      <formula>99%</formula>
    </cfRule>
    <cfRule type="cellIs" dxfId="61" priority="29" operator="between">
      <formula>0%</formula>
      <formula>79%</formula>
    </cfRule>
  </conditionalFormatting>
  <conditionalFormatting sqref="CD176:CK176">
    <cfRule type="cellIs" dxfId="60" priority="19" operator="equal">
      <formula>#REF!</formula>
    </cfRule>
    <cfRule type="cellIs" dxfId="59" priority="20" operator="greaterThan">
      <formula>1</formula>
    </cfRule>
    <cfRule type="cellIs" dxfId="58" priority="21" operator="equal">
      <formula>100%</formula>
    </cfRule>
    <cfRule type="cellIs" dxfId="57" priority="22" operator="between">
      <formula>80%</formula>
      <formula>99%</formula>
    </cfRule>
    <cfRule type="cellIs" dxfId="56" priority="23" operator="between">
      <formula>0%</formula>
      <formula>79%</formula>
    </cfRule>
  </conditionalFormatting>
  <conditionalFormatting sqref="CE141:CK141">
    <cfRule type="cellIs" dxfId="55" priority="13" operator="equal">
      <formula>#REF!</formula>
    </cfRule>
    <cfRule type="cellIs" dxfId="54" priority="14" operator="greaterThan">
      <formula>1</formula>
    </cfRule>
    <cfRule type="cellIs" dxfId="53" priority="15" operator="equal">
      <formula>100%</formula>
    </cfRule>
    <cfRule type="cellIs" dxfId="52" priority="16" operator="between">
      <formula>80%</formula>
      <formula>99%</formula>
    </cfRule>
    <cfRule type="cellIs" dxfId="51" priority="17" operator="between">
      <formula>0%</formula>
      <formula>79%</formula>
    </cfRule>
  </conditionalFormatting>
  <conditionalFormatting sqref="CD166:CK166">
    <cfRule type="cellIs" dxfId="50" priority="7" operator="equal">
      <formula>#REF!</formula>
    </cfRule>
    <cfRule type="cellIs" dxfId="49" priority="8" operator="greaterThan">
      <formula>1</formula>
    </cfRule>
    <cfRule type="cellIs" dxfId="48" priority="9" operator="equal">
      <formula>100%</formula>
    </cfRule>
    <cfRule type="cellIs" dxfId="47" priority="10" operator="between">
      <formula>80%</formula>
      <formula>99%</formula>
    </cfRule>
    <cfRule type="cellIs" dxfId="46" priority="11" operator="between">
      <formula>0%</formula>
      <formula>79%</formula>
    </cfRule>
  </conditionalFormatting>
  <conditionalFormatting sqref="CD174:CK174">
    <cfRule type="cellIs" dxfId="45" priority="1" operator="equal">
      <formula>#REF!</formula>
    </cfRule>
    <cfRule type="cellIs" dxfId="44" priority="2" operator="greaterThan">
      <formula>1</formula>
    </cfRule>
    <cfRule type="cellIs" dxfId="43" priority="3" operator="equal">
      <formula>100%</formula>
    </cfRule>
    <cfRule type="cellIs" dxfId="42" priority="4" operator="between">
      <formula>80%</formula>
      <formula>99%</formula>
    </cfRule>
    <cfRule type="cellIs" dxfId="41" priority="5" operator="between">
      <formula>0%</formula>
      <formula>79%</formula>
    </cfRule>
  </conditionalFormatting>
  <dataValidations count="1">
    <dataValidation type="list" allowBlank="1" showInputMessage="1" showErrorMessage="1" sqref="AJ11:AJ12" xr:uid="{A7F2FBCC-C470-4B04-B48E-DB387DC0B6BA}">
      <formula1>$AI$3:$AI$79</formula1>
    </dataValidation>
  </dataValidations>
  <pageMargins left="0.70866141732283472" right="0.70866141732283472" top="0.74803149606299213" bottom="0.74803149606299213" header="0.31496062992125984" footer="0.31496062992125984"/>
  <pageSetup paperSize="41" scale="31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4" operator="containsText" id="{F67FCEFB-1651-46B0-8231-06091BCC6633}">
            <xm:f>NOT(ISERROR(SEARCH(#REF!,CD9)))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CD27:CK29 CD26 CF26 CH26 CJ26 CD30:CD31 CF30:CF31 CH30:CH31 CJ30:CJ31 CD35:CD37 CF35:CF37 CH35:CH37 CJ35:CJ37 CD38:CK38 CD39 CF39 CH39 CJ39 CD40:CK41 CD42 CF42 CH42 CJ42 CD43:CK43 CD14:CK16 CD55:CK58 CD75:CK75 CD119:CK119 CD78:CK78 CD122:CK124 CD9:CK10 CD11:CD13 CF11:CF13 CH11:CH13 CJ11:CJ13 CD19:CK19 CD32:CK32 CD34:CK34 CD33 CF33 CH33 CJ33 CD21:CK25 CD135:CK140</xm:sqref>
        </x14:conditionalFormatting>
        <x14:conditionalFormatting xmlns:xm="http://schemas.microsoft.com/office/excel/2006/main">
          <x14:cfRule type="containsText" priority="246" operator="containsText" id="{6EA3BC76-7B47-4BEE-96CB-02E2E4F496FB}">
            <xm:f>NOT(ISERROR(SEARCH(#REF!,CD20)))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CD53:CK54 CD125:CK132 CD45:CK50 CD20:CK20 CD150:CK152</xm:sqref>
        </x14:conditionalFormatting>
        <x14:conditionalFormatting xmlns:xm="http://schemas.microsoft.com/office/excel/2006/main">
          <x14:cfRule type="containsText" priority="234" operator="containsText" id="{A41498C6-55D0-4A8D-AEC9-6F9FD7FE57AF}">
            <xm:f>NOT(ISERROR(SEARCH(#REF!,CD141)))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CD141</xm:sqref>
        </x14:conditionalFormatting>
        <x14:conditionalFormatting xmlns:xm="http://schemas.microsoft.com/office/excel/2006/main">
          <x14:cfRule type="containsText" priority="222" operator="containsText" id="{E006C16F-C755-4477-B673-78B6B6763E49}">
            <xm:f>NOT(ISERROR(SEARCH(#REF!,CD133)))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CD133:CK133</xm:sqref>
        </x14:conditionalFormatting>
        <x14:conditionalFormatting xmlns:xm="http://schemas.microsoft.com/office/excel/2006/main">
          <x14:cfRule type="containsText" priority="204" operator="containsText" id="{46040948-1C03-4E3C-B0A6-032BEAAF7D8A}">
            <xm:f>NOT(ISERROR(SEARCH(#REF!,CD52)))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CD52 CF52 CH52 CJ52</xm:sqref>
        </x14:conditionalFormatting>
        <x14:conditionalFormatting xmlns:xm="http://schemas.microsoft.com/office/excel/2006/main">
          <x14:cfRule type="containsText" priority="198" operator="containsText" id="{E70F7BF7-6F9E-4D05-8053-3A9A899605E0}">
            <xm:f>NOT(ISERROR(SEARCH(#REF!,CD143)))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CD143:CK149</xm:sqref>
        </x14:conditionalFormatting>
        <x14:conditionalFormatting xmlns:xm="http://schemas.microsoft.com/office/excel/2006/main">
          <x14:cfRule type="containsText" priority="180" operator="containsText" id="{02D322A3-76C5-4D6F-92D3-3F5489AFEBC0}">
            <xm:f>NOT(ISERROR(SEARCH(#REF!,CD153)))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CD153:CK154 CD156:CK156 CD155 CF155 CH155 CJ155 CD160:CK164 CD157:CD158 CF157:CF158 CH157:CH158 CJ157:CJ158</xm:sqref>
        </x14:conditionalFormatting>
        <x14:conditionalFormatting xmlns:xm="http://schemas.microsoft.com/office/excel/2006/main">
          <x14:cfRule type="containsText" priority="174" operator="containsText" id="{32537C78-C461-4C08-B712-4D8975FA6D8D}">
            <xm:f>NOT(ISERROR(SEARCH(#REF!,CE52)))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CE52</xm:sqref>
        </x14:conditionalFormatting>
        <x14:conditionalFormatting xmlns:xm="http://schemas.microsoft.com/office/excel/2006/main">
          <x14:cfRule type="containsText" priority="168" operator="containsText" id="{DE262E13-B5B1-444B-9602-3437EF6B1594}">
            <xm:f>NOT(ISERROR(SEARCH(#REF!,CG52)))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CG52</xm:sqref>
        </x14:conditionalFormatting>
        <x14:conditionalFormatting xmlns:xm="http://schemas.microsoft.com/office/excel/2006/main">
          <x14:cfRule type="containsText" priority="162" operator="containsText" id="{C62F0164-3237-4590-AADE-52FABF3F6DB0}">
            <xm:f>NOT(ISERROR(SEARCH(#REF!,CI52)))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CI52</xm:sqref>
        </x14:conditionalFormatting>
        <x14:conditionalFormatting xmlns:xm="http://schemas.microsoft.com/office/excel/2006/main">
          <x14:cfRule type="containsText" priority="156" operator="containsText" id="{0B7B0C5D-5C30-4DD8-9FD1-32F397CA6C8C}">
            <xm:f>NOT(ISERROR(SEARCH(#REF!,CK52)))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CK52</xm:sqref>
        </x14:conditionalFormatting>
        <x14:conditionalFormatting xmlns:xm="http://schemas.microsoft.com/office/excel/2006/main">
          <x14:cfRule type="containsText" priority="150" operator="containsText" id="{D89882B5-2E06-4E60-B4F0-4E2E72705FAC}">
            <xm:f>NOT(ISERROR(SEARCH(#REF!,CD59)))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CD59:CD69 CF59:CF69 CH59:CH69 CJ59:CJ69</xm:sqref>
        </x14:conditionalFormatting>
        <x14:conditionalFormatting xmlns:xm="http://schemas.microsoft.com/office/excel/2006/main">
          <x14:cfRule type="containsText" priority="144" operator="containsText" id="{90BD323C-E337-4285-A66A-F2E2183DE72C}">
            <xm:f>NOT(ISERROR(SEARCH(#REF!,CD71)))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CD71:CD74 CF71:CF74 CH71:CH74 CJ71:CJ74</xm:sqref>
        </x14:conditionalFormatting>
        <x14:conditionalFormatting xmlns:xm="http://schemas.microsoft.com/office/excel/2006/main">
          <x14:cfRule type="containsText" priority="138" operator="containsText" id="{700A21AB-F92C-4D9F-9D01-E7DF45155813}">
            <xm:f>NOT(ISERROR(SEARCH(#REF!,CD70)))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CD70 CF70 CH70 CJ70</xm:sqref>
        </x14:conditionalFormatting>
        <x14:conditionalFormatting xmlns:xm="http://schemas.microsoft.com/office/excel/2006/main">
          <x14:cfRule type="containsText" priority="132" operator="containsText" id="{4528DFAD-9749-4A65-A594-4C7E226BA19E}">
            <xm:f>NOT(ISERROR(SEARCH(#REF!,CD76)))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CD76:CK77</xm:sqref>
        </x14:conditionalFormatting>
        <x14:conditionalFormatting xmlns:xm="http://schemas.microsoft.com/office/excel/2006/main">
          <x14:cfRule type="containsText" priority="126" operator="containsText" id="{BAFA2C47-57D0-4211-BDD6-44A7D2DF0C81}">
            <xm:f>NOT(ISERROR(SEARCH(#REF!,CD79)))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CD79:CK118</xm:sqref>
        </x14:conditionalFormatting>
        <x14:conditionalFormatting xmlns:xm="http://schemas.microsoft.com/office/excel/2006/main">
          <x14:cfRule type="containsText" priority="120" operator="containsText" id="{13D4B1AC-597A-49D9-A12E-9C97A2A5363C}">
            <xm:f>NOT(ISERROR(SEARCH(#REF!,CD120)))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CD120:CK121</xm:sqref>
        </x14:conditionalFormatting>
        <x14:conditionalFormatting xmlns:xm="http://schemas.microsoft.com/office/excel/2006/main">
          <x14:cfRule type="containsText" priority="114" operator="containsText" id="{98F0CD8D-0377-41FD-B87E-86A15E16D23F}">
            <xm:f>NOT(ISERROR(SEARCH(#REF!,CD165)))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CD165:CK165</xm:sqref>
        </x14:conditionalFormatting>
        <x14:conditionalFormatting xmlns:xm="http://schemas.microsoft.com/office/excel/2006/main">
          <x14:cfRule type="containsText" priority="108" operator="containsText" id="{D5AC3FA3-2FAF-40AF-961A-8634D52DB4B7}">
            <xm:f>NOT(ISERROR(SEARCH(#REF!,CD167)))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CD167:CK169</xm:sqref>
        </x14:conditionalFormatting>
        <x14:conditionalFormatting xmlns:xm="http://schemas.microsoft.com/office/excel/2006/main">
          <x14:cfRule type="containsText" priority="102" operator="containsText" id="{FDCDD874-DA9E-4A39-ABA4-870E818434FF}">
            <xm:f>NOT(ISERROR(SEARCH(#REF!,CD17)))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CD17:CK18</xm:sqref>
        </x14:conditionalFormatting>
        <x14:conditionalFormatting xmlns:xm="http://schemas.microsoft.com/office/excel/2006/main">
          <x14:cfRule type="containsText" priority="90" operator="containsText" id="{64F2467A-17BB-4AAB-B010-D8D003E645A5}">
            <xm:f>NOT(ISERROR(SEARCH(#REF!,CD44)))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CD44:CK44</xm:sqref>
        </x14:conditionalFormatting>
        <x14:conditionalFormatting xmlns:xm="http://schemas.microsoft.com/office/excel/2006/main">
          <x14:cfRule type="containsText" priority="84" operator="containsText" id="{F9D99119-1067-4014-96DD-0833587C6C2A}">
            <xm:f>NOT(ISERROR(SEARCH(#REF!,CD51)))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CD51:CK51</xm:sqref>
        </x14:conditionalFormatting>
        <x14:conditionalFormatting xmlns:xm="http://schemas.microsoft.com/office/excel/2006/main">
          <x14:cfRule type="containsText" priority="78" operator="containsText" id="{8BFCBAF8-2997-43AA-B4CB-42E341217E76}">
            <xm:f>NOT(ISERROR(SEARCH(#REF!,CD134)))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CD134:CK134</xm:sqref>
        </x14:conditionalFormatting>
        <x14:conditionalFormatting xmlns:xm="http://schemas.microsoft.com/office/excel/2006/main">
          <x14:cfRule type="containsText" priority="72" operator="containsText" id="{7149D677-3E44-4ADB-8FB4-EF5DDDA78A50}">
            <xm:f>NOT(ISERROR(SEARCH(#REF!,CD142)))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CD142:CK142</xm:sqref>
        </x14:conditionalFormatting>
        <x14:conditionalFormatting xmlns:xm="http://schemas.microsoft.com/office/excel/2006/main">
          <x14:cfRule type="containsText" priority="66" operator="containsText" id="{106949E2-800D-4C6B-81CB-8284E809A928}">
            <xm:f>NOT(ISERROR(SEARCH(#REF!,CD159)))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CD159 CF159 CH159 CJ159</xm:sqref>
        </x14:conditionalFormatting>
        <x14:conditionalFormatting xmlns:xm="http://schemas.microsoft.com/office/excel/2006/main">
          <x14:cfRule type="containsText" priority="60" operator="containsText" id="{A724C3E8-11E5-4D49-94B9-5DC49A331F88}">
            <xm:f>NOT(ISERROR(SEARCH(#REF!,CD170)))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CD170:CK170</xm:sqref>
        </x14:conditionalFormatting>
        <x14:conditionalFormatting xmlns:xm="http://schemas.microsoft.com/office/excel/2006/main">
          <x14:cfRule type="containsText" priority="54" operator="containsText" id="{7B77C576-E471-4EB9-8C9D-67226FBACDB9}">
            <xm:f>NOT(ISERROR(SEARCH(#REF!,CD171)))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CD171:CK171</xm:sqref>
        </x14:conditionalFormatting>
        <x14:conditionalFormatting xmlns:xm="http://schemas.microsoft.com/office/excel/2006/main">
          <x14:cfRule type="containsText" priority="48" operator="containsText" id="{C68E2EE1-7152-474A-9835-4F4885AA5B73}">
            <xm:f>NOT(ISERROR(SEARCH(#REF!,CD172)))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CD172:CK172</xm:sqref>
        </x14:conditionalFormatting>
        <x14:conditionalFormatting xmlns:xm="http://schemas.microsoft.com/office/excel/2006/main">
          <x14:cfRule type="containsText" priority="42" operator="containsText" id="{B024841C-C5BE-4E89-B748-0634F701B409}">
            <xm:f>NOT(ISERROR(SEARCH(#REF!,CD173)))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CD173:CK173</xm:sqref>
        </x14:conditionalFormatting>
        <x14:conditionalFormatting xmlns:xm="http://schemas.microsoft.com/office/excel/2006/main">
          <x14:cfRule type="containsText" priority="36" operator="containsText" id="{AB3F8E5C-E256-4253-933B-B648C1699252}">
            <xm:f>NOT(ISERROR(SEARCH(#REF!,CD177)))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CD177:CK177</xm:sqref>
        </x14:conditionalFormatting>
        <x14:conditionalFormatting xmlns:xm="http://schemas.microsoft.com/office/excel/2006/main">
          <x14:cfRule type="containsText" priority="30" operator="containsText" id="{1B3B8ED6-F5C1-4095-8356-F71D3E9B2167}">
            <xm:f>NOT(ISERROR(SEARCH(#REF!,CD175)))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CD175:CK175</xm:sqref>
        </x14:conditionalFormatting>
        <x14:conditionalFormatting xmlns:xm="http://schemas.microsoft.com/office/excel/2006/main">
          <x14:cfRule type="containsText" priority="24" operator="containsText" id="{FDCA0278-EA96-452F-8251-A3CF5C6E108A}">
            <xm:f>NOT(ISERROR(SEARCH(#REF!,CD176)))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CD176:CK176</xm:sqref>
        </x14:conditionalFormatting>
        <x14:conditionalFormatting xmlns:xm="http://schemas.microsoft.com/office/excel/2006/main">
          <x14:cfRule type="containsText" priority="18" operator="containsText" id="{E11D5AB6-704C-492D-A245-EC11CE14CFE9}">
            <xm:f>NOT(ISERROR(SEARCH(#REF!,CE141)))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CE141:CK141</xm:sqref>
        </x14:conditionalFormatting>
        <x14:conditionalFormatting xmlns:xm="http://schemas.microsoft.com/office/excel/2006/main">
          <x14:cfRule type="containsText" priority="12" operator="containsText" id="{A29D710B-2B33-4B53-A29B-8EA5831A26AD}">
            <xm:f>NOT(ISERROR(SEARCH(#REF!,CD166)))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CD166:CK166</xm:sqref>
        </x14:conditionalFormatting>
        <x14:conditionalFormatting xmlns:xm="http://schemas.microsoft.com/office/excel/2006/main">
          <x14:cfRule type="containsText" priority="6" operator="containsText" id="{4836BDCB-BDA5-4BE7-B816-F928003A6201}">
            <xm:f>NOT(ISERROR(SEARCH(#REF!,CD174)))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CD174:CK174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400-000002000000}">
          <x14:formula1>
            <xm:f>'TAB. REF. PA'!$D$4:$D$9</xm:f>
          </x14:formula1>
          <xm:sqref>T9:T12 T142 T153:T177 T14:T140</xm:sqref>
        </x14:dataValidation>
        <x14:dataValidation type="list" allowBlank="1" showInputMessage="1" showErrorMessage="1" xr:uid="{00000000-0002-0000-0400-000003000000}">
          <x14:formula1>
            <xm:f>'TAB. REF. PA'!$F$4:$F$10</xm:f>
          </x14:formula1>
          <xm:sqref>AE34:AE96 AE9:AE10 AE156 AE14:AE32 AE160:AE177 AE101:AE154</xm:sqref>
        </x14:dataValidation>
        <x14:dataValidation type="list" allowBlank="1" showInputMessage="1" showErrorMessage="1" xr:uid="{00000000-0002-0000-0400-000004000000}">
          <x14:formula1>
            <xm:f>'TAB. REF. PA'!$H$4:$H$21</xm:f>
          </x14:formula1>
          <xm:sqref>AF46:AF96 AF9:AF10 AF34:AF44 AF156 AF14:AF32 AF160:AF177 AF101:AF154</xm:sqref>
        </x14:dataValidation>
        <x14:dataValidation type="list" allowBlank="1" showInputMessage="1" showErrorMessage="1" xr:uid="{00000000-0002-0000-0400-000005000000}">
          <x14:formula1>
            <xm:f>'TAB. REF. PA'!$J$4:$J$6</xm:f>
          </x14:formula1>
          <xm:sqref>AG34:AG96 AG9:AH10 AG156 AG14:AG32 AG160:AG177 AG101:AG154</xm:sqref>
        </x14:dataValidation>
        <x14:dataValidation type="list" allowBlank="1" showInputMessage="1" showErrorMessage="1" xr:uid="{00000000-0002-0000-0400-000008000000}">
          <x14:formula1>
            <xm:f>'TAB. REF. PA'!$U$4:$U$24</xm:f>
          </x14:formula1>
          <xm:sqref>AK9 AK14 AK101:AK132 AK58:AK96 AK146 AK149 AK151:AK152</xm:sqref>
        </x14:dataValidation>
        <x14:dataValidation type="list" allowBlank="1" showInputMessage="1" showErrorMessage="1" xr:uid="{00000000-0002-0000-0400-000009000000}">
          <x14:formula1>
            <xm:f>'TAB. REF. PA'!$D$4:$D$10</xm:f>
          </x14:formula1>
          <xm:sqref>T141</xm:sqref>
        </x14:dataValidation>
        <x14:dataValidation type="list" allowBlank="1" showInputMessage="1" showErrorMessage="1" xr:uid="{00000000-0002-0000-0400-00000B000000}">
          <x14:formula1>
            <xm:f>'C:\Users\martha.serna\ADRES\DIANA FERNANDA FORERO CORREDOR - GRUPO GESTIÓN DE SERVICIO AL CIUDADANO\[Plan Accion Integrado ADRES Vigencia 2018  con cuadro de mando V4.xlsx]TAB. REF. PA'!#REF!</xm:f>
          </x14:formula1>
          <xm:sqref>AJ123</xm:sqref>
        </x14:dataValidation>
        <x14:dataValidation type="list" allowBlank="1" showInputMessage="1" showErrorMessage="1" xr:uid="{00000000-0002-0000-0400-00000C000000}">
          <x14:formula1>
            <xm:f>'C:\Users\norela.briceno\Documents\Plan de acción\Plan Accion 2018\[Plan Accion Integrado ADRES Vigencia 2018 V3.xlsx]TAB. REF. PA'!#REF!</xm:f>
          </x14:formula1>
          <xm:sqref>AK133</xm:sqref>
        </x14:dataValidation>
        <x14:dataValidation type="list" allowBlank="1" showInputMessage="1" showErrorMessage="1" xr:uid="{00000000-0002-0000-0400-000010000000}">
          <x14:formula1>
            <xm:f>'TAB. REF. PA'!$B$4:$B$14</xm:f>
          </x14:formula1>
          <xm:sqref>B9:B12 B14:B16 B174:B177 B18:B145 B147:B172</xm:sqref>
        </x14:dataValidation>
        <x14:dataValidation type="list" allowBlank="1" showInputMessage="1" showErrorMessage="1" xr:uid="{00000000-0002-0000-0400-000011000000}">
          <x14:formula1>
            <xm:f>'TAB. REF. PA'!$R$4:$R$12</xm:f>
          </x14:formula1>
          <xm:sqref>C139:C142 C126:C135 C17:C57 C153:C166 C9:C12 C122:C124 C69:C118 C66 C59:C64 C174:C177</xm:sqref>
        </x14:dataValidation>
        <x14:dataValidation type="list" allowBlank="1" showInputMessage="1" showErrorMessage="1" xr:uid="{00000000-0002-0000-0400-000012000000}">
          <x14:formula1>
            <xm:f>'TAB. REF. PA'!$Y$4:$Y$14</xm:f>
          </x14:formula1>
          <xm:sqref>A9:A12 A14:A177</xm:sqref>
        </x14:dataValidation>
        <x14:dataValidation type="list" allowBlank="1" showInputMessage="1" showErrorMessage="1" xr:uid="{00000000-0002-0000-0400-000013000000}">
          <x14:formula1>
            <xm:f>'TAB. REF. PA'!$X$4:$X$9</xm:f>
          </x14:formula1>
          <xm:sqref>U26:V26 U30:U31 U39:V39 V27:V38 V9:V12 V14:V25 V40:V177</xm:sqref>
        </x14:dataValidation>
        <x14:dataValidation type="list" allowBlank="1" showInputMessage="1" showErrorMessage="1" xr:uid="{00000000-0002-0000-0400-000014000000}">
          <x14:formula1>
            <xm:f>'C:\Users\norela.briceno\Documents\Plan de acción\Plan Acción 2019\[DIES-F07-08_Plan_Accion_con_Cuadro_de_Mando_V04 Otros planes TIC.xlsx]TAB. REF. PA'!#REF!</xm:f>
          </x14:formula1>
          <xm:sqref>T143:T152 C143:C145 C147:C148 C150</xm:sqref>
        </x14:dataValidation>
        <x14:dataValidation type="list" allowBlank="1" showInputMessage="1" showErrorMessage="1" xr:uid="{00000000-0002-0000-0400-000016000000}">
          <x14:formula1>
            <xm:f>'TAB. REF. PA'!$U$4:$U$25</xm:f>
          </x14:formula1>
          <xm:sqref>AK10 AK34:AK44 AK51:AK57 AK134 AK142:AK145 AK147:AK148 AK150 AK153:AK154 AK156 AK15:AK32 AK160:AK177</xm:sqref>
        </x14:dataValidation>
        <x14:dataValidation type="list" allowBlank="1" showInputMessage="1" showErrorMessage="1" xr:uid="{00000000-0002-0000-0400-000006000000}">
          <x14:formula1>
            <xm:f>'TAB. REF. PA'!$L$4:$L$11</xm:f>
          </x14:formula1>
          <xm:sqref>AH34:AH96 AH156 AH14:AH32 AH160:AH177 AH101:AH154</xm:sqref>
        </x14:dataValidation>
        <x14:dataValidation type="list" allowBlank="1" showInputMessage="1" showErrorMessage="1" xr:uid="{6E66EFCD-FCD2-4B34-863C-5A36DB972E85}">
          <x14:formula1>
            <xm:f>'TAB. REF. PA'!$R$4:$R$13</xm:f>
          </x14:formula1>
          <xm:sqref>C119:C121</xm:sqref>
        </x14:dataValidation>
        <x14:dataValidation type="list" allowBlank="1" showInputMessage="1" showErrorMessage="1" xr:uid="{00000000-0002-0000-0400-00000E000000}">
          <x14:formula1>
            <xm:f>'C:\Users\norela.briceno\Documents\Plan de acción\Plan Acción 2019\[Plan_Accion_2019_OCI_V02 (1).xlsx]TAB.REF.PA'!#REF!</xm:f>
          </x14:formula1>
          <xm:sqref>AK45:AK50</xm:sqref>
        </x14:dataValidation>
        <x14:dataValidation type="list" allowBlank="1" showInputMessage="1" showErrorMessage="1" xr:uid="{00000000-0002-0000-0400-000007000000}">
          <x14:formula1>
            <xm:f>'TAB. REF. PA'!$N$4:$N$28</xm:f>
          </x14:formula1>
          <xm:sqref>AI9 AI21:AI32 AI34:AI43 AI45:AI50 AI52:AI96 AI101:AI133 AI160:AI161 AI165 AI135:AI141 AI143:AI154</xm:sqref>
        </x14:dataValidation>
        <x14:dataValidation type="list" allowBlank="1" showInputMessage="1" showErrorMessage="1" xr:uid="{00000000-0002-0000-0400-000015000000}">
          <x14:formula1>
            <xm:f>'TAB. REF. PA'!$N$4:$N$33</xm:f>
          </x14:formula1>
          <xm:sqref>AI10 AI14:AI20 AI44 AI51 AI134 AI142 AI156 AI162:AI164 AI166:AI177</xm:sqref>
        </x14:dataValidation>
        <x14:dataValidation type="list" allowBlank="1" showInputMessage="1" showErrorMessage="1" xr:uid="{DB938CBA-1D7B-4C42-A9A6-83F8DE77BD55}">
          <x14:formula1>
            <xm:f>'C:\Users\norela.briceno\Documents\Plan de acción\Plan Accion 2018\[Plan Accion Integrado ADRES Vigencia 2018 con Cuadro de Mando V6..xlsx]TAB. REF. PA'!#REF!</xm:f>
          </x14:formula1>
          <xm:sqref>AF45</xm:sqref>
        </x14:dataValidation>
        <x14:dataValidation type="list" allowBlank="1" showInputMessage="1" showErrorMessage="1" xr:uid="{00000000-0002-0000-0400-00000F000000}">
          <x14:formula1>
            <xm:f>'C:\Users\norela.briceno\Documents\Plan de acción\Plan Acción 2019\[DIES-F07-08_Plan_Accion_con_Cuadro_de_Mando_V03 Preliminar DGTIC.xlsx]TAB. REF. PA'!#REF!</xm:f>
          </x14:formula1>
          <xm:sqref>AK135:AK141</xm:sqref>
        </x14:dataValidation>
        <x14:dataValidation type="list" allowBlank="1" showInputMessage="1" showErrorMessage="1" xr:uid="{00000000-0002-0000-0400-000017000000}">
          <x14:formula1>
            <xm:f>'TAB. REF. PA'!$W$3:$W$7</xm:f>
          </x14:formula1>
          <xm:sqref>AO9:AO177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S25"/>
  <sheetViews>
    <sheetView showGridLines="0" zoomScale="90" zoomScaleNormal="90" workbookViewId="0">
      <pane ySplit="7" topLeftCell="A8" activePane="bottomLeft" state="frozen"/>
      <selection pane="bottomLeft" activeCell="C14" sqref="C14"/>
    </sheetView>
  </sheetViews>
  <sheetFormatPr baseColWidth="10" defaultRowHeight="15" x14ac:dyDescent="0.25"/>
  <cols>
    <col min="1" max="1" width="17.85546875" bestFit="1" customWidth="1"/>
    <col min="2" max="2" width="34.140625" customWidth="1"/>
    <col min="3" max="3" width="22" customWidth="1"/>
    <col min="4" max="4" width="16.5703125" customWidth="1"/>
    <col min="5" max="5" width="40.5703125" customWidth="1"/>
    <col min="6" max="6" width="18.5703125" customWidth="1"/>
    <col min="7" max="7" width="40.5703125" customWidth="1"/>
    <col min="8" max="8" width="16.28515625" customWidth="1"/>
    <col min="9" max="9" width="35.7109375" customWidth="1"/>
    <col min="10" max="10" width="12.85546875" style="43" customWidth="1"/>
    <col min="11" max="11" width="15.42578125" customWidth="1"/>
    <col min="12" max="12" width="14.5703125" customWidth="1"/>
    <col min="13" max="13" width="46.7109375" customWidth="1"/>
    <col min="14" max="14" width="20.7109375" customWidth="1"/>
    <col min="15" max="15" width="17.28515625" customWidth="1"/>
    <col min="16" max="16" width="21.42578125" customWidth="1"/>
    <col min="17" max="17" width="23.7109375" customWidth="1"/>
    <col min="18" max="18" width="25.7109375" customWidth="1"/>
    <col min="19" max="19" width="35" customWidth="1"/>
    <col min="20" max="20" width="19.140625" customWidth="1"/>
    <col min="21" max="21" width="31" customWidth="1"/>
    <col min="22" max="22" width="28.28515625" customWidth="1"/>
    <col min="23" max="23" width="12.140625" hidden="1" customWidth="1"/>
    <col min="24" max="24" width="35.7109375" hidden="1" customWidth="1"/>
    <col min="25" max="25" width="27.7109375" hidden="1" customWidth="1"/>
    <col min="26" max="26" width="21.140625" customWidth="1"/>
    <col min="27" max="27" width="13.85546875" style="6" customWidth="1"/>
    <col min="28" max="28" width="35.7109375" style="6" customWidth="1"/>
    <col min="29" max="29" width="27.7109375" style="6" customWidth="1"/>
    <col min="30" max="30" width="13.5703125" style="6" customWidth="1"/>
    <col min="31" max="31" width="27.7109375" style="6" customWidth="1"/>
    <col min="32" max="32" width="11.42578125" style="6" customWidth="1"/>
    <col min="33" max="33" width="15.7109375" style="6" customWidth="1"/>
    <col min="34" max="34" width="11.42578125" style="6" customWidth="1"/>
    <col min="35" max="35" width="15.7109375" style="6" customWidth="1"/>
    <col min="36" max="36" width="50.7109375" style="6" customWidth="1"/>
    <col min="37" max="37" width="13.7109375" style="6" customWidth="1"/>
    <col min="38" max="38" width="35.7109375" style="6" customWidth="1"/>
    <col min="39" max="39" width="27.7109375" style="6" customWidth="1"/>
    <col min="40" max="40" width="17.140625" style="6" customWidth="1"/>
    <col min="41" max="41" width="27.7109375" style="6" customWidth="1"/>
    <col min="42" max="42" width="13.7109375" style="6" customWidth="1"/>
    <col min="43" max="43" width="15.7109375" style="6" customWidth="1"/>
    <col min="44" max="44" width="13.7109375" style="6" customWidth="1"/>
    <col min="45" max="45" width="15.7109375" style="6" customWidth="1"/>
    <col min="46" max="46" width="50.7109375" style="6" customWidth="1"/>
    <col min="47" max="47" width="13.7109375" style="6" customWidth="1"/>
    <col min="48" max="48" width="35.7109375" style="6" customWidth="1"/>
    <col min="49" max="49" width="27.7109375" style="6" customWidth="1"/>
    <col min="50" max="50" width="18" style="6" customWidth="1"/>
    <col min="51" max="51" width="27.7109375" style="6" customWidth="1"/>
    <col min="52" max="52" width="13.7109375" style="6" customWidth="1"/>
    <col min="53" max="53" width="15.7109375" style="6" customWidth="1"/>
    <col min="54" max="54" width="13.7109375" style="6" customWidth="1"/>
    <col min="55" max="55" width="15.7109375" style="6" customWidth="1"/>
    <col min="56" max="56" width="50.7109375" style="6" customWidth="1"/>
    <col min="57" max="57" width="13.7109375" style="6" customWidth="1"/>
    <col min="58" max="58" width="35.7109375" style="6" customWidth="1"/>
    <col min="59" max="59" width="27.7109375" style="6" customWidth="1"/>
    <col min="60" max="60" width="13.7109375" style="6" customWidth="1"/>
    <col min="61" max="61" width="27.7109375" style="6" customWidth="1"/>
    <col min="62" max="62" width="13.7109375" style="6" customWidth="1"/>
    <col min="63" max="63" width="15.7109375" style="6" customWidth="1"/>
    <col min="64" max="64" width="13.7109375" style="6" customWidth="1"/>
    <col min="65" max="65" width="15.7109375" style="6" customWidth="1"/>
    <col min="66" max="66" width="50.7109375" style="6" customWidth="1"/>
    <col min="67" max="67" width="13.7109375" style="6" customWidth="1"/>
    <col min="68" max="68" width="15.7109375" style="6" customWidth="1"/>
    <col min="69" max="69" width="15.42578125" style="6" customWidth="1"/>
    <col min="70" max="70" width="15.7109375" style="6" customWidth="1"/>
    <col min="71" max="71" width="13.7109375" style="6" customWidth="1"/>
    <col min="72" max="72" width="15.7109375" style="6" customWidth="1"/>
    <col min="73" max="73" width="13.7109375" style="6" customWidth="1"/>
    <col min="74" max="74" width="15.7109375" style="6" customWidth="1"/>
    <col min="75" max="16384" width="11.42578125" style="6"/>
  </cols>
  <sheetData>
    <row r="1" spans="1:74" ht="22.5" customHeight="1" x14ac:dyDescent="0.25">
      <c r="A1" s="228"/>
      <c r="B1" s="229"/>
      <c r="C1" s="234" t="s">
        <v>216</v>
      </c>
      <c r="D1" s="235"/>
      <c r="E1" s="235"/>
      <c r="F1" s="235"/>
      <c r="G1" s="235"/>
      <c r="H1" s="236"/>
      <c r="I1" s="237" t="s">
        <v>217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8"/>
      <c r="BS1" s="327"/>
      <c r="BT1" s="328"/>
      <c r="BU1" s="328"/>
      <c r="BV1" s="328"/>
    </row>
    <row r="2" spans="1:74" ht="24" customHeight="1" x14ac:dyDescent="0.25">
      <c r="A2" s="230"/>
      <c r="B2" s="231"/>
      <c r="C2" s="255" t="s">
        <v>218</v>
      </c>
      <c r="D2" s="256"/>
      <c r="E2" s="256"/>
      <c r="F2" s="256"/>
      <c r="G2" s="256"/>
      <c r="H2" s="257"/>
      <c r="I2" s="258" t="s">
        <v>221</v>
      </c>
      <c r="J2" s="260" t="s">
        <v>220</v>
      </c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 t="s">
        <v>219</v>
      </c>
      <c r="BR2" s="262">
        <v>2</v>
      </c>
      <c r="BS2" s="329"/>
      <c r="BT2" s="330"/>
      <c r="BU2" s="330"/>
      <c r="BV2" s="330"/>
    </row>
    <row r="3" spans="1:74" ht="25.5" customHeight="1" thickBot="1" x14ac:dyDescent="0.3">
      <c r="A3" s="232"/>
      <c r="B3" s="233"/>
      <c r="C3" s="264" t="s">
        <v>215</v>
      </c>
      <c r="D3" s="265"/>
      <c r="E3" s="265"/>
      <c r="F3" s="265"/>
      <c r="G3" s="265"/>
      <c r="H3" s="266"/>
      <c r="I3" s="259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3"/>
      <c r="BS3" s="331"/>
      <c r="BT3" s="332"/>
      <c r="BU3" s="332"/>
      <c r="BV3" s="332"/>
    </row>
    <row r="4" spans="1:74" ht="15.75" x14ac:dyDescent="0.25"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74" s="70" customFormat="1" ht="13.5" thickBot="1" x14ac:dyDescent="0.25">
      <c r="A5" s="122" t="s">
        <v>313</v>
      </c>
      <c r="B5" s="122"/>
      <c r="C5" s="10"/>
      <c r="D5" s="10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10"/>
      <c r="R5" s="123"/>
      <c r="S5" s="10"/>
      <c r="T5" s="10"/>
      <c r="U5" s="10"/>
      <c r="V5" s="10"/>
      <c r="W5" s="10"/>
      <c r="X5" s="10"/>
      <c r="Y5" s="10"/>
      <c r="Z5" s="10"/>
    </row>
    <row r="6" spans="1:74" s="70" customFormat="1" ht="13.5" thickBot="1" x14ac:dyDescent="0.25">
      <c r="A6" s="10"/>
      <c r="B6" s="10"/>
      <c r="C6" s="10"/>
      <c r="D6" s="10"/>
      <c r="E6" s="10"/>
      <c r="F6" s="10"/>
      <c r="G6" s="10"/>
      <c r="H6" s="10"/>
      <c r="I6" s="10"/>
      <c r="J6" s="124"/>
      <c r="K6" s="10"/>
      <c r="L6" s="10"/>
      <c r="M6" s="10"/>
      <c r="N6" s="10"/>
      <c r="O6" s="10"/>
      <c r="P6" s="10"/>
      <c r="Q6" s="123"/>
      <c r="R6" s="10"/>
      <c r="S6" s="10"/>
      <c r="T6" s="10"/>
      <c r="U6" s="10"/>
      <c r="V6" s="10"/>
      <c r="W6" s="10"/>
      <c r="X6" s="10"/>
      <c r="Y6" s="10"/>
      <c r="Z6" s="10"/>
      <c r="AA6" s="239" t="s">
        <v>193</v>
      </c>
      <c r="AB6" s="240"/>
      <c r="AC6" s="240"/>
      <c r="AD6" s="240"/>
      <c r="AE6" s="240"/>
      <c r="AF6" s="240"/>
      <c r="AG6" s="240"/>
      <c r="AH6" s="240"/>
      <c r="AI6" s="240"/>
      <c r="AJ6" s="241"/>
      <c r="AK6" s="242" t="s">
        <v>195</v>
      </c>
      <c r="AL6" s="243"/>
      <c r="AM6" s="243"/>
      <c r="AN6" s="243"/>
      <c r="AO6" s="243"/>
      <c r="AP6" s="243"/>
      <c r="AQ6" s="243"/>
      <c r="AR6" s="243"/>
      <c r="AS6" s="243"/>
      <c r="AT6" s="244"/>
      <c r="AU6" s="239" t="s">
        <v>194</v>
      </c>
      <c r="AV6" s="240"/>
      <c r="AW6" s="240"/>
      <c r="AX6" s="240"/>
      <c r="AY6" s="240"/>
      <c r="AZ6" s="240"/>
      <c r="BA6" s="240"/>
      <c r="BB6" s="240"/>
      <c r="BC6" s="240"/>
      <c r="BD6" s="241"/>
      <c r="BE6" s="242" t="s">
        <v>196</v>
      </c>
      <c r="BF6" s="243"/>
      <c r="BG6" s="243"/>
      <c r="BH6" s="243"/>
      <c r="BI6" s="243"/>
      <c r="BJ6" s="243"/>
      <c r="BK6" s="243"/>
      <c r="BL6" s="243"/>
      <c r="BM6" s="243"/>
      <c r="BN6" s="244"/>
      <c r="BO6" s="246" t="s">
        <v>1204</v>
      </c>
      <c r="BP6" s="247"/>
      <c r="BQ6" s="247"/>
      <c r="BR6" s="247"/>
      <c r="BS6" s="247"/>
      <c r="BT6" s="247"/>
      <c r="BU6" s="247"/>
      <c r="BV6" s="248"/>
    </row>
    <row r="7" spans="1:74" s="160" customFormat="1" ht="42.75" customHeight="1" x14ac:dyDescent="0.2">
      <c r="A7" s="125" t="s">
        <v>30</v>
      </c>
      <c r="B7" s="126" t="s">
        <v>31</v>
      </c>
      <c r="C7" s="126" t="s">
        <v>222</v>
      </c>
      <c r="D7" s="126" t="s">
        <v>57</v>
      </c>
      <c r="E7" s="126" t="s">
        <v>224</v>
      </c>
      <c r="F7" s="126" t="s">
        <v>223</v>
      </c>
      <c r="G7" s="126" t="s">
        <v>225</v>
      </c>
      <c r="H7" s="126" t="s">
        <v>32</v>
      </c>
      <c r="I7" s="126" t="s">
        <v>49</v>
      </c>
      <c r="J7" s="126" t="s">
        <v>35</v>
      </c>
      <c r="K7" s="126" t="s">
        <v>8</v>
      </c>
      <c r="L7" s="126" t="s">
        <v>33</v>
      </c>
      <c r="M7" s="126" t="s">
        <v>50</v>
      </c>
      <c r="N7" s="126" t="s">
        <v>153</v>
      </c>
      <c r="O7" s="126" t="s">
        <v>5</v>
      </c>
      <c r="P7" s="126" t="s">
        <v>37</v>
      </c>
      <c r="Q7" s="126" t="s">
        <v>36</v>
      </c>
      <c r="R7" s="126" t="s">
        <v>38</v>
      </c>
      <c r="S7" s="126" t="s">
        <v>39</v>
      </c>
      <c r="T7" s="126" t="s">
        <v>6</v>
      </c>
      <c r="U7" s="126" t="s">
        <v>0</v>
      </c>
      <c r="V7" s="126" t="s">
        <v>34</v>
      </c>
      <c r="W7" s="126" t="s">
        <v>8</v>
      </c>
      <c r="X7" s="127" t="s">
        <v>191</v>
      </c>
      <c r="Y7" s="127" t="s">
        <v>153</v>
      </c>
      <c r="Z7" s="128" t="s">
        <v>9</v>
      </c>
      <c r="AA7" s="129" t="s">
        <v>8</v>
      </c>
      <c r="AB7" s="129" t="s">
        <v>50</v>
      </c>
      <c r="AC7" s="129" t="s">
        <v>153</v>
      </c>
      <c r="AD7" s="129" t="s">
        <v>8</v>
      </c>
      <c r="AE7" s="129" t="s">
        <v>153</v>
      </c>
      <c r="AF7" s="129" t="s">
        <v>7</v>
      </c>
      <c r="AG7" s="129" t="s">
        <v>10</v>
      </c>
      <c r="AH7" s="129" t="s">
        <v>7</v>
      </c>
      <c r="AI7" s="129" t="s">
        <v>10</v>
      </c>
      <c r="AJ7" s="129" t="s">
        <v>192</v>
      </c>
      <c r="AK7" s="126" t="s">
        <v>8</v>
      </c>
      <c r="AL7" s="126" t="s">
        <v>50</v>
      </c>
      <c r="AM7" s="126" t="s">
        <v>153</v>
      </c>
      <c r="AN7" s="126" t="s">
        <v>8</v>
      </c>
      <c r="AO7" s="126" t="s">
        <v>153</v>
      </c>
      <c r="AP7" s="126" t="s">
        <v>7</v>
      </c>
      <c r="AQ7" s="126" t="s">
        <v>10</v>
      </c>
      <c r="AR7" s="126" t="s">
        <v>7</v>
      </c>
      <c r="AS7" s="126" t="s">
        <v>10</v>
      </c>
      <c r="AT7" s="126" t="s">
        <v>192</v>
      </c>
      <c r="AU7" s="129" t="s">
        <v>8</v>
      </c>
      <c r="AV7" s="129" t="s">
        <v>50</v>
      </c>
      <c r="AW7" s="129" t="s">
        <v>153</v>
      </c>
      <c r="AX7" s="129" t="s">
        <v>8</v>
      </c>
      <c r="AY7" s="129" t="s">
        <v>153</v>
      </c>
      <c r="AZ7" s="129" t="s">
        <v>7</v>
      </c>
      <c r="BA7" s="129" t="s">
        <v>10</v>
      </c>
      <c r="BB7" s="129" t="s">
        <v>7</v>
      </c>
      <c r="BC7" s="129" t="s">
        <v>10</v>
      </c>
      <c r="BD7" s="129" t="s">
        <v>192</v>
      </c>
      <c r="BE7" s="126" t="s">
        <v>8</v>
      </c>
      <c r="BF7" s="126" t="s">
        <v>50</v>
      </c>
      <c r="BG7" s="126" t="s">
        <v>153</v>
      </c>
      <c r="BH7" s="126" t="s">
        <v>8</v>
      </c>
      <c r="BI7" s="126" t="s">
        <v>153</v>
      </c>
      <c r="BJ7" s="126" t="s">
        <v>7</v>
      </c>
      <c r="BK7" s="126" t="s">
        <v>10</v>
      </c>
      <c r="BL7" s="126" t="s">
        <v>7</v>
      </c>
      <c r="BM7" s="126" t="s">
        <v>10</v>
      </c>
      <c r="BN7" s="126" t="s">
        <v>192</v>
      </c>
      <c r="BO7" s="130" t="s">
        <v>7</v>
      </c>
      <c r="BP7" s="130" t="s">
        <v>10</v>
      </c>
      <c r="BQ7" s="130" t="s">
        <v>7</v>
      </c>
      <c r="BR7" s="130" t="s">
        <v>10</v>
      </c>
      <c r="BS7" s="130" t="s">
        <v>7</v>
      </c>
      <c r="BT7" s="130" t="s">
        <v>10</v>
      </c>
      <c r="BU7" s="130" t="s">
        <v>7</v>
      </c>
      <c r="BV7" s="130" t="s">
        <v>10</v>
      </c>
    </row>
    <row r="8" spans="1:74" s="70" customFormat="1" ht="51" x14ac:dyDescent="0.2">
      <c r="A8" s="61">
        <v>11900</v>
      </c>
      <c r="B8" s="81" t="s">
        <v>125</v>
      </c>
      <c r="C8" s="81" t="s">
        <v>297</v>
      </c>
      <c r="D8" s="61" t="s">
        <v>126</v>
      </c>
      <c r="E8" s="81" t="s">
        <v>60</v>
      </c>
      <c r="F8" s="81" t="s">
        <v>201</v>
      </c>
      <c r="G8" s="81" t="s">
        <v>201</v>
      </c>
      <c r="H8" s="61" t="s">
        <v>663</v>
      </c>
      <c r="I8" s="81" t="s">
        <v>948</v>
      </c>
      <c r="J8" s="44" t="s">
        <v>376</v>
      </c>
      <c r="K8" s="62">
        <v>1</v>
      </c>
      <c r="L8" s="61" t="s">
        <v>662</v>
      </c>
      <c r="M8" s="81" t="s">
        <v>343</v>
      </c>
      <c r="N8" s="108">
        <v>0</v>
      </c>
      <c r="O8" s="68">
        <v>1</v>
      </c>
      <c r="P8" s="81" t="s">
        <v>17</v>
      </c>
      <c r="Q8" s="81" t="s">
        <v>28</v>
      </c>
      <c r="R8" s="81" t="s">
        <v>201</v>
      </c>
      <c r="S8" s="81" t="s">
        <v>201</v>
      </c>
      <c r="T8" s="81" t="s">
        <v>1064</v>
      </c>
      <c r="U8" s="81" t="s">
        <v>947</v>
      </c>
      <c r="V8" s="81" t="s">
        <v>201</v>
      </c>
      <c r="W8" s="62">
        <v>1</v>
      </c>
      <c r="X8" s="81" t="str">
        <f t="shared" ref="X8:Y9" si="0">+M8</f>
        <v xml:space="preserve">Cambio de jurisdicción de laboral a administrativa para resolver conflictos judiciales con la ADRES.
</v>
      </c>
      <c r="Y8" s="140">
        <f t="shared" si="0"/>
        <v>0</v>
      </c>
      <c r="Z8" s="66" t="s">
        <v>48</v>
      </c>
      <c r="AA8" s="62">
        <v>1</v>
      </c>
      <c r="AB8" s="81" t="str">
        <f t="shared" ref="AB8:AB9" si="1">+X8</f>
        <v xml:space="preserve">Cambio de jurisdicción de laboral a administrativa para resolver conflictos judiciales con la ADRES.
</v>
      </c>
      <c r="AC8" s="63">
        <v>0</v>
      </c>
      <c r="AD8" s="112"/>
      <c r="AE8" s="112"/>
      <c r="AF8" s="68">
        <f t="shared" ref="AF8:AF9" si="2">+(AD8/AA8)</f>
        <v>0</v>
      </c>
      <c r="AG8" s="68" t="e">
        <f t="shared" ref="AG8:AG9" si="3">+(AE8/AC8)</f>
        <v>#DIV/0!</v>
      </c>
      <c r="AH8" s="68">
        <f t="shared" ref="AH8:AH9" si="4">+(AD8/W8)</f>
        <v>0</v>
      </c>
      <c r="AI8" s="68" t="e">
        <f t="shared" ref="AI8:AI9" si="5">+(AE8/Y8)</f>
        <v>#DIV/0!</v>
      </c>
      <c r="AJ8" s="68"/>
      <c r="AK8" s="62">
        <v>0</v>
      </c>
      <c r="AL8" s="81" t="str">
        <f t="shared" ref="AL8:AL9" si="6">+X8</f>
        <v xml:space="preserve">Cambio de jurisdicción de laboral a administrativa para resolver conflictos judiciales con la ADRES.
</v>
      </c>
      <c r="AM8" s="63">
        <v>0</v>
      </c>
      <c r="AN8" s="112"/>
      <c r="AO8" s="112"/>
      <c r="AP8" s="68" t="e">
        <f t="shared" ref="AP8:AP9" si="7">+(AN8/AK8)</f>
        <v>#DIV/0!</v>
      </c>
      <c r="AQ8" s="68" t="e">
        <f t="shared" ref="AQ8:AQ9" si="8">+(AO8/AM8)</f>
        <v>#DIV/0!</v>
      </c>
      <c r="AR8" s="68">
        <f t="shared" ref="AR8:AR9" si="9">+(AN8+AD8)/W8</f>
        <v>0</v>
      </c>
      <c r="AS8" s="68" t="e">
        <f t="shared" ref="AS8:AS9" si="10">+(AO8+AE8)/Y8</f>
        <v>#DIV/0!</v>
      </c>
      <c r="AT8" s="68"/>
      <c r="AU8" s="62">
        <v>0</v>
      </c>
      <c r="AV8" s="81" t="str">
        <f t="shared" ref="AV8:AV9" si="11">+X8</f>
        <v xml:space="preserve">Cambio de jurisdicción de laboral a administrativa para resolver conflictos judiciales con la ADRES.
</v>
      </c>
      <c r="AW8" s="63">
        <v>0</v>
      </c>
      <c r="AX8" s="112"/>
      <c r="AY8" s="112"/>
      <c r="AZ8" s="68" t="e">
        <f t="shared" ref="AZ8:AZ9" si="12">+(AX8/AU8)</f>
        <v>#DIV/0!</v>
      </c>
      <c r="BA8" s="68" t="e">
        <f t="shared" ref="BA8:BA9" si="13">+(AY8/AW8)</f>
        <v>#DIV/0!</v>
      </c>
      <c r="BB8" s="68">
        <f t="shared" ref="BB8:BB9" si="14">+(AN8+AD8+AX8)/W8</f>
        <v>0</v>
      </c>
      <c r="BC8" s="68" t="e">
        <f t="shared" ref="BC8:BC9" si="15">+(AO8+AE8+AY8)/Y8</f>
        <v>#DIV/0!</v>
      </c>
      <c r="BD8" s="68"/>
      <c r="BE8" s="62">
        <v>0</v>
      </c>
      <c r="BF8" s="81" t="str">
        <f t="shared" ref="BF8:BF9" si="16">+X8</f>
        <v xml:space="preserve">Cambio de jurisdicción de laboral a administrativa para resolver conflictos judiciales con la ADRES.
</v>
      </c>
      <c r="BG8" s="63">
        <v>0</v>
      </c>
      <c r="BH8" s="112"/>
      <c r="BI8" s="112"/>
      <c r="BJ8" s="45" t="e">
        <f t="shared" ref="BJ8:BJ9" si="17">+(BH8/BE8)</f>
        <v>#DIV/0!</v>
      </c>
      <c r="BK8" s="45" t="e">
        <f t="shared" ref="BK8:BK9" si="18">+(BI8/BG8)</f>
        <v>#DIV/0!</v>
      </c>
      <c r="BL8" s="45">
        <f t="shared" ref="BL8:BL9" si="19">+(AN8+AD8+AX8+BH8)/W8</f>
        <v>0</v>
      </c>
      <c r="BM8" s="45" t="e">
        <f t="shared" ref="BM8:BM9" si="20">+(AO8+AE8+AY8+BI8)/Y8</f>
        <v>#DIV/0!</v>
      </c>
      <c r="BN8" s="45"/>
      <c r="BO8" s="141">
        <f t="shared" ref="BO8:BO9" si="21">IF(AND(AA8=0,AD8=0),"No Prog ni Ejec",IF(AA8=0,CONCATENATE("No Prog, Ejec=  ",AD8),AD8/AA8))</f>
        <v>0</v>
      </c>
      <c r="BP8" s="141" t="str">
        <f t="shared" ref="BP8:BP9" si="22">IF(AND(AC8=0,AE8=0),"No Prog ni Ejec",IF(AC8=0,CONCATENATE("No Prog, Ejec=  ",AE8),AE8/AC8))</f>
        <v>No Prog ni Ejec</v>
      </c>
      <c r="BQ8" s="141" t="str">
        <f t="shared" ref="BQ8:BQ9" si="23">IF(AND(AK8=0,AN8=0),"No Prog ni Ejec",IF(AK8=0,CONCATENATE("No Prog, Ejec=  ",AN8),AN8/AK8))</f>
        <v>No Prog ni Ejec</v>
      </c>
      <c r="BR8" s="141" t="str">
        <f t="shared" ref="BR8:BR9" si="24">IF(AND(AM8=0,AO8=0),"No Prog ni Ejec",IF(AM8=0,CONCATENATE("No Prog, Ejec=  ",AO8),AO8/AM8))</f>
        <v>No Prog ni Ejec</v>
      </c>
      <c r="BS8" s="141" t="str">
        <f t="shared" ref="BS8:BS9" si="25">IF(AND(AU8=0,AX8=0),"No Prog ni Ejec",IF(AU8=0,CONCATENATE("No Prog, Ejec=  ",AX8),AX8/AU8))</f>
        <v>No Prog ni Ejec</v>
      </c>
      <c r="BT8" s="141" t="str">
        <f t="shared" ref="BT8:BT9" si="26">IF(AND(AW8=0,AY8=0),"No Prog ni Ejec",IF(AW8=0,CONCATENATE("No Prog, Ejec=  ",AY8),AY8/AW8))</f>
        <v>No Prog ni Ejec</v>
      </c>
      <c r="BU8" s="141" t="str">
        <f t="shared" ref="BU8:BU9" si="27">IF(AND(BE8=0,BH8=0),"No Prog ni Ejec",IF(BE8=0,CONCATENATE("No Prog, Ejec=  ",BH8),BH8/BE8))</f>
        <v>No Prog ni Ejec</v>
      </c>
      <c r="BV8" s="141" t="str">
        <f t="shared" ref="BV8:BV9" si="28">IF(AND(BG8=0,BI8=0),"No Prog ni Ejec",IF(BG8=0,CONCATENATE("No Prog, Ejec=  ",BI8),BI8/BG8))</f>
        <v>No Prog ni Ejec</v>
      </c>
    </row>
    <row r="9" spans="1:74" s="70" customFormat="1" ht="76.5" x14ac:dyDescent="0.2">
      <c r="A9" s="61">
        <v>11900</v>
      </c>
      <c r="B9" s="81" t="s">
        <v>125</v>
      </c>
      <c r="C9" s="81" t="s">
        <v>297</v>
      </c>
      <c r="D9" s="61" t="s">
        <v>126</v>
      </c>
      <c r="E9" s="81" t="s">
        <v>60</v>
      </c>
      <c r="F9" s="81" t="s">
        <v>201</v>
      </c>
      <c r="G9" s="81" t="s">
        <v>201</v>
      </c>
      <c r="H9" s="61" t="s">
        <v>665</v>
      </c>
      <c r="I9" s="81" t="s">
        <v>948</v>
      </c>
      <c r="J9" s="44" t="s">
        <v>376</v>
      </c>
      <c r="K9" s="62">
        <v>1</v>
      </c>
      <c r="L9" s="61" t="s">
        <v>664</v>
      </c>
      <c r="M9" s="81" t="s">
        <v>344</v>
      </c>
      <c r="N9" s="108">
        <v>0</v>
      </c>
      <c r="O9" s="68">
        <v>1</v>
      </c>
      <c r="P9" s="81" t="s">
        <v>17</v>
      </c>
      <c r="Q9" s="81" t="s">
        <v>26</v>
      </c>
      <c r="R9" s="81" t="s">
        <v>635</v>
      </c>
      <c r="S9" s="81" t="s">
        <v>638</v>
      </c>
      <c r="T9" s="81" t="s">
        <v>71</v>
      </c>
      <c r="U9" s="81" t="s">
        <v>947</v>
      </c>
      <c r="V9" s="81" t="s">
        <v>201</v>
      </c>
      <c r="W9" s="62">
        <v>1</v>
      </c>
      <c r="X9" s="81" t="str">
        <f t="shared" si="0"/>
        <v xml:space="preserve">Ajustes normativos en cuanto a la no aplicación de intereses de mora en los pagos derivados de sentencias judiciales por recobros y reclamaciones .
</v>
      </c>
      <c r="Y9" s="140">
        <f t="shared" si="0"/>
        <v>0</v>
      </c>
      <c r="Z9" s="66" t="s">
        <v>48</v>
      </c>
      <c r="AA9" s="62">
        <v>1</v>
      </c>
      <c r="AB9" s="81" t="str">
        <f t="shared" si="1"/>
        <v xml:space="preserve">Ajustes normativos en cuanto a la no aplicación de intereses de mora en los pagos derivados de sentencias judiciales por recobros y reclamaciones .
</v>
      </c>
      <c r="AC9" s="63">
        <v>0</v>
      </c>
      <c r="AD9" s="112"/>
      <c r="AE9" s="112"/>
      <c r="AF9" s="68">
        <f t="shared" si="2"/>
        <v>0</v>
      </c>
      <c r="AG9" s="68" t="e">
        <f t="shared" si="3"/>
        <v>#DIV/0!</v>
      </c>
      <c r="AH9" s="68">
        <f t="shared" si="4"/>
        <v>0</v>
      </c>
      <c r="AI9" s="68" t="e">
        <f t="shared" si="5"/>
        <v>#DIV/0!</v>
      </c>
      <c r="AJ9" s="68"/>
      <c r="AK9" s="62">
        <v>0</v>
      </c>
      <c r="AL9" s="81" t="str">
        <f t="shared" si="6"/>
        <v xml:space="preserve">Ajustes normativos en cuanto a la no aplicación de intereses de mora en los pagos derivados de sentencias judiciales por recobros y reclamaciones .
</v>
      </c>
      <c r="AM9" s="63">
        <v>0</v>
      </c>
      <c r="AN9" s="112"/>
      <c r="AO9" s="112"/>
      <c r="AP9" s="68" t="e">
        <f t="shared" si="7"/>
        <v>#DIV/0!</v>
      </c>
      <c r="AQ9" s="68" t="e">
        <f t="shared" si="8"/>
        <v>#DIV/0!</v>
      </c>
      <c r="AR9" s="68">
        <f t="shared" si="9"/>
        <v>0</v>
      </c>
      <c r="AS9" s="68" t="e">
        <f t="shared" si="10"/>
        <v>#DIV/0!</v>
      </c>
      <c r="AT9" s="68"/>
      <c r="AU9" s="62">
        <v>0</v>
      </c>
      <c r="AV9" s="81" t="str">
        <f t="shared" si="11"/>
        <v xml:space="preserve">Ajustes normativos en cuanto a la no aplicación de intereses de mora en los pagos derivados de sentencias judiciales por recobros y reclamaciones .
</v>
      </c>
      <c r="AW9" s="63">
        <v>0</v>
      </c>
      <c r="AX9" s="112"/>
      <c r="AY9" s="112"/>
      <c r="AZ9" s="68" t="e">
        <f t="shared" si="12"/>
        <v>#DIV/0!</v>
      </c>
      <c r="BA9" s="68" t="e">
        <f t="shared" si="13"/>
        <v>#DIV/0!</v>
      </c>
      <c r="BB9" s="68">
        <f t="shared" si="14"/>
        <v>0</v>
      </c>
      <c r="BC9" s="68" t="e">
        <f t="shared" si="15"/>
        <v>#DIV/0!</v>
      </c>
      <c r="BD9" s="68"/>
      <c r="BE9" s="62">
        <v>0</v>
      </c>
      <c r="BF9" s="81" t="str">
        <f t="shared" si="16"/>
        <v xml:space="preserve">Ajustes normativos en cuanto a la no aplicación de intereses de mora en los pagos derivados de sentencias judiciales por recobros y reclamaciones .
</v>
      </c>
      <c r="BG9" s="63">
        <v>0</v>
      </c>
      <c r="BH9" s="112"/>
      <c r="BI9" s="112"/>
      <c r="BJ9" s="45" t="e">
        <f t="shared" si="17"/>
        <v>#DIV/0!</v>
      </c>
      <c r="BK9" s="45" t="e">
        <f t="shared" si="18"/>
        <v>#DIV/0!</v>
      </c>
      <c r="BL9" s="45">
        <f t="shared" si="19"/>
        <v>0</v>
      </c>
      <c r="BM9" s="45" t="e">
        <f t="shared" si="20"/>
        <v>#DIV/0!</v>
      </c>
      <c r="BN9" s="45"/>
      <c r="BO9" s="141">
        <f t="shared" si="21"/>
        <v>0</v>
      </c>
      <c r="BP9" s="141" t="str">
        <f t="shared" si="22"/>
        <v>No Prog ni Ejec</v>
      </c>
      <c r="BQ9" s="141" t="str">
        <f t="shared" si="23"/>
        <v>No Prog ni Ejec</v>
      </c>
      <c r="BR9" s="141" t="str">
        <f t="shared" si="24"/>
        <v>No Prog ni Ejec</v>
      </c>
      <c r="BS9" s="141" t="str">
        <f t="shared" si="25"/>
        <v>No Prog ni Ejec</v>
      </c>
      <c r="BT9" s="141" t="str">
        <f t="shared" si="26"/>
        <v>No Prog ni Ejec</v>
      </c>
      <c r="BU9" s="141" t="str">
        <f t="shared" si="27"/>
        <v>No Prog ni Ejec</v>
      </c>
      <c r="BV9" s="141" t="str">
        <f t="shared" si="28"/>
        <v>No Prog ni Ejec</v>
      </c>
    </row>
    <row r="10" spans="1:74" x14ac:dyDescent="0.25">
      <c r="A10" s="6"/>
      <c r="B10" s="6"/>
      <c r="C10" s="6"/>
      <c r="D10" s="6"/>
      <c r="E10" s="6"/>
      <c r="F10" s="6"/>
      <c r="G10" s="6"/>
      <c r="H10" s="6"/>
      <c r="I10" s="6"/>
      <c r="J10" s="8"/>
      <c r="N10" s="5"/>
      <c r="AL10" s="7"/>
    </row>
    <row r="11" spans="1:74" x14ac:dyDescent="0.25">
      <c r="A11" s="6"/>
      <c r="B11" s="6"/>
      <c r="C11" s="6"/>
      <c r="D11" s="6"/>
      <c r="E11" s="6"/>
      <c r="F11" s="6"/>
      <c r="G11" s="6"/>
      <c r="H11" s="6"/>
      <c r="I11" s="6"/>
      <c r="J11" s="8"/>
      <c r="L11" s="78">
        <v>2</v>
      </c>
      <c r="N11" s="79">
        <f>SUM(N8:N9)</f>
        <v>0</v>
      </c>
      <c r="BO11" s="347" t="s">
        <v>182</v>
      </c>
      <c r="BP11" s="348"/>
      <c r="BQ11" s="348"/>
      <c r="BR11" s="348"/>
      <c r="BS11" s="348"/>
      <c r="BT11" s="349"/>
    </row>
    <row r="12" spans="1:74" x14ac:dyDescent="0.25">
      <c r="A12" s="6"/>
      <c r="B12" s="6"/>
      <c r="C12" s="6"/>
      <c r="D12" s="6"/>
      <c r="E12" s="6"/>
      <c r="F12" s="6"/>
      <c r="G12" s="6"/>
      <c r="H12" s="6"/>
      <c r="I12" s="6"/>
      <c r="J12" s="8"/>
      <c r="N12" s="5"/>
      <c r="BO12" s="340" t="s">
        <v>183</v>
      </c>
      <c r="BP12" s="341"/>
      <c r="BQ12" s="342" t="s">
        <v>184</v>
      </c>
      <c r="BR12" s="343"/>
      <c r="BS12" s="343"/>
      <c r="BT12" s="344"/>
    </row>
    <row r="13" spans="1:74" x14ac:dyDescent="0.25">
      <c r="A13" s="6"/>
      <c r="B13" s="6"/>
      <c r="C13" s="6"/>
      <c r="D13" s="6"/>
      <c r="E13" s="6"/>
      <c r="F13" s="6"/>
      <c r="G13" s="6"/>
      <c r="H13" s="6"/>
      <c r="I13" s="6"/>
      <c r="J13" s="8"/>
      <c r="BO13" s="345" t="s">
        <v>198</v>
      </c>
      <c r="BP13" s="346"/>
      <c r="BQ13" s="342" t="s">
        <v>200</v>
      </c>
      <c r="BR13" s="343"/>
      <c r="BS13" s="343"/>
      <c r="BT13" s="344"/>
    </row>
    <row r="14" spans="1:74" x14ac:dyDescent="0.25">
      <c r="A14" s="6"/>
      <c r="B14" s="6"/>
      <c r="C14" s="6"/>
      <c r="D14" s="6"/>
      <c r="E14" s="6"/>
      <c r="F14" s="6"/>
      <c r="G14" s="6"/>
      <c r="H14" s="6"/>
      <c r="I14" s="6"/>
      <c r="J14" s="8"/>
      <c r="BO14" s="350" t="s">
        <v>199</v>
      </c>
      <c r="BP14" s="351"/>
      <c r="BQ14" s="342" t="s">
        <v>185</v>
      </c>
      <c r="BR14" s="343"/>
      <c r="BS14" s="343"/>
      <c r="BT14" s="344"/>
    </row>
    <row r="15" spans="1:74" x14ac:dyDescent="0.25">
      <c r="A15" s="6"/>
      <c r="B15" s="6"/>
      <c r="C15" s="6"/>
      <c r="D15" s="6"/>
      <c r="E15" s="6"/>
      <c r="F15" s="6"/>
      <c r="G15" s="6"/>
      <c r="H15" s="6"/>
      <c r="I15" s="6"/>
      <c r="J15" s="8"/>
      <c r="N15" s="5"/>
      <c r="BO15" s="352" t="s">
        <v>197</v>
      </c>
      <c r="BP15" s="353"/>
      <c r="BQ15" s="342" t="s">
        <v>186</v>
      </c>
      <c r="BR15" s="343"/>
      <c r="BS15" s="343"/>
      <c r="BT15" s="344"/>
    </row>
    <row r="16" spans="1:74" x14ac:dyDescent="0.25">
      <c r="A16" s="6"/>
      <c r="B16" s="6"/>
      <c r="C16" s="6"/>
      <c r="D16" s="6"/>
      <c r="E16" s="6"/>
      <c r="F16" s="6"/>
      <c r="G16" s="6"/>
      <c r="H16" s="6"/>
      <c r="I16" s="6"/>
      <c r="J16" s="8"/>
      <c r="BO16" s="354" t="s">
        <v>214</v>
      </c>
      <c r="BP16" s="355"/>
      <c r="BQ16" s="342" t="s">
        <v>187</v>
      </c>
      <c r="BR16" s="343"/>
      <c r="BS16" s="343"/>
      <c r="BT16" s="344"/>
    </row>
    <row r="17" spans="1:227" x14ac:dyDescent="0.25">
      <c r="A17" s="6"/>
      <c r="B17" s="6"/>
      <c r="C17" s="6"/>
      <c r="D17" s="6"/>
      <c r="E17" s="6"/>
      <c r="F17" s="6"/>
      <c r="G17" s="6"/>
      <c r="H17" s="6"/>
      <c r="I17" s="6"/>
      <c r="J17" s="8"/>
      <c r="BO17" s="197" t="s">
        <v>188</v>
      </c>
      <c r="BP17" s="197"/>
      <c r="BQ17" s="198" t="s">
        <v>189</v>
      </c>
      <c r="BR17" s="198"/>
      <c r="BS17" s="198"/>
      <c r="BT17" s="198"/>
    </row>
    <row r="18" spans="1:227" x14ac:dyDescent="0.25">
      <c r="A18" s="6"/>
      <c r="B18" s="6"/>
      <c r="C18" s="6"/>
      <c r="D18" s="6"/>
      <c r="E18" s="6"/>
      <c r="F18" s="6"/>
      <c r="G18" s="6"/>
      <c r="H18" s="6"/>
      <c r="I18" s="6"/>
      <c r="J18" s="8"/>
    </row>
    <row r="19" spans="1:227" x14ac:dyDescent="0.25">
      <c r="A19" s="6"/>
      <c r="B19" s="6"/>
      <c r="C19" s="6"/>
      <c r="D19" s="6"/>
      <c r="E19" s="6"/>
      <c r="F19" s="6"/>
      <c r="G19" s="6"/>
      <c r="H19" s="6"/>
      <c r="I19" s="6"/>
      <c r="J19" s="8"/>
    </row>
    <row r="20" spans="1:227" x14ac:dyDescent="0.25">
      <c r="A20" s="6"/>
      <c r="B20" s="6"/>
      <c r="C20" s="6"/>
      <c r="D20" s="6"/>
      <c r="E20" s="6"/>
      <c r="F20" s="6"/>
      <c r="G20" s="6"/>
      <c r="H20" s="6"/>
      <c r="I20" s="6"/>
      <c r="J20" s="8"/>
    </row>
    <row r="21" spans="1:227" x14ac:dyDescent="0.25">
      <c r="A21" s="6"/>
      <c r="B21" s="6"/>
      <c r="C21" s="6"/>
      <c r="D21" s="6"/>
      <c r="E21" s="6"/>
      <c r="F21" s="6"/>
      <c r="G21" s="6"/>
      <c r="H21" s="6"/>
      <c r="I21" s="6"/>
      <c r="J21" s="8"/>
    </row>
    <row r="22" spans="1:227" x14ac:dyDescent="0.25">
      <c r="A22" s="6"/>
      <c r="B22" s="6"/>
      <c r="C22" s="6"/>
      <c r="D22" s="6"/>
      <c r="E22" s="6"/>
      <c r="F22" s="6"/>
      <c r="G22" s="6"/>
      <c r="H22" s="6"/>
      <c r="I22" s="6"/>
      <c r="J22" s="8"/>
    </row>
    <row r="23" spans="1:227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8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</row>
    <row r="24" spans="1:227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8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</row>
    <row r="25" spans="1:227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8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</row>
  </sheetData>
  <autoFilter ref="A7:HS9" xr:uid="{00000000-0009-0000-0000-000005000000}"/>
  <mergeCells count="29">
    <mergeCell ref="BO17:BP17"/>
    <mergeCell ref="BQ17:BT17"/>
    <mergeCell ref="BO14:BP14"/>
    <mergeCell ref="BQ14:BT14"/>
    <mergeCell ref="BO15:BP15"/>
    <mergeCell ref="BQ15:BT15"/>
    <mergeCell ref="BO16:BP16"/>
    <mergeCell ref="BQ16:BT16"/>
    <mergeCell ref="BO12:BP12"/>
    <mergeCell ref="BQ12:BT12"/>
    <mergeCell ref="BO13:BP13"/>
    <mergeCell ref="BQ13:BT13"/>
    <mergeCell ref="BE6:BN6"/>
    <mergeCell ref="BO11:BT11"/>
    <mergeCell ref="BO6:BV6"/>
    <mergeCell ref="BS1:BV3"/>
    <mergeCell ref="C2:H2"/>
    <mergeCell ref="I2:I3"/>
    <mergeCell ref="J2:BP3"/>
    <mergeCell ref="BQ2:BQ3"/>
    <mergeCell ref="BR2:BR3"/>
    <mergeCell ref="C3:H3"/>
    <mergeCell ref="E5:P5"/>
    <mergeCell ref="AA6:AJ6"/>
    <mergeCell ref="AK6:AT6"/>
    <mergeCell ref="A1:B3"/>
    <mergeCell ref="C1:H1"/>
    <mergeCell ref="I1:BR1"/>
    <mergeCell ref="AU6:BD6"/>
  </mergeCells>
  <conditionalFormatting sqref="BO8:BV9">
    <cfRule type="cellIs" dxfId="5" priority="37" operator="equal">
      <formula>#REF!</formula>
    </cfRule>
    <cfRule type="cellIs" dxfId="4" priority="38" operator="greaterThan">
      <formula>1</formula>
    </cfRule>
    <cfRule type="cellIs" dxfId="3" priority="39" operator="equal">
      <formula>100%</formula>
    </cfRule>
    <cfRule type="cellIs" dxfId="2" priority="40" operator="between">
      <formula>80%</formula>
      <formula>99%</formula>
    </cfRule>
    <cfRule type="cellIs" dxfId="1" priority="41" operator="between">
      <formula>0%</formula>
      <formula>79%</formula>
    </cfRule>
  </conditionalFormatting>
  <pageMargins left="0.7" right="0.7" top="0.75" bottom="0.75" header="0.3" footer="0.3"/>
  <pageSetup paperSize="41" scale="6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FE1ECDBA-5482-462E-8159-C8FF4676145C}">
            <xm:f>NOT(ISERROR(SEARCH(#REF!,BO8)))</xm:f>
            <xm:f>#REF!</xm:f>
            <x14:dxf>
              <font>
                <color theme="4"/>
              </font>
              <fill>
                <patternFill>
                  <bgColor theme="5" tint="0.59996337778862885"/>
                </patternFill>
              </fill>
            </x14:dxf>
          </x14:cfRule>
          <xm:sqref>BO8:BV9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500-000003000000}">
          <x14:formula1>
            <xm:f>'TAB. REF. PA'!$J$4:$J$6</xm:f>
          </x14:formula1>
          <xm:sqref>R8:R9 S8</xm:sqref>
        </x14:dataValidation>
        <x14:dataValidation type="list" allowBlank="1" showInputMessage="1" showErrorMessage="1" xr:uid="{00000000-0002-0000-0500-000004000000}">
          <x14:formula1>
            <xm:f>'TAB. REF. PA'!$H$4:$H$21</xm:f>
          </x14:formula1>
          <xm:sqref>Q8:Q9</xm:sqref>
        </x14:dataValidation>
        <x14:dataValidation type="list" allowBlank="1" showInputMessage="1" showErrorMessage="1" xr:uid="{00000000-0002-0000-0500-000005000000}">
          <x14:formula1>
            <xm:f>'TAB. REF. PA'!$F$4:$F$10</xm:f>
          </x14:formula1>
          <xm:sqref>P8:P9</xm:sqref>
        </x14:dataValidation>
        <x14:dataValidation type="list" allowBlank="1" showInputMessage="1" showErrorMessage="1" xr:uid="{00000000-0002-0000-0500-000006000000}">
          <x14:formula1>
            <xm:f>'TAB. REF. PA'!$D$4:$D$9</xm:f>
          </x14:formula1>
          <xm:sqref>E8:E9</xm:sqref>
        </x14:dataValidation>
        <x14:dataValidation type="list" allowBlank="1" showInputMessage="1" showErrorMessage="1" xr:uid="{00000000-0002-0000-0500-000007000000}">
          <x14:formula1>
            <xm:f>'TAB. REF. PA'!$X$4:$X$9</xm:f>
          </x14:formula1>
          <xm:sqref>G8:G9</xm:sqref>
        </x14:dataValidation>
        <x14:dataValidation type="list" allowBlank="1" showInputMessage="1" showErrorMessage="1" xr:uid="{00000000-0002-0000-0500-000008000000}">
          <x14:formula1>
            <xm:f>'TAB. REF. PA'!$Y$4:$Y$14</xm:f>
          </x14:formula1>
          <xm:sqref>A8:A9</xm:sqref>
        </x14:dataValidation>
        <x14:dataValidation type="list" allowBlank="1" showInputMessage="1" showErrorMessage="1" xr:uid="{00000000-0002-0000-0500-000009000000}">
          <x14:formula1>
            <xm:f>'TAB. REF. PA'!$W$3:$W$7</xm:f>
          </x14:formula1>
          <xm:sqref>Z8:Z9</xm:sqref>
        </x14:dataValidation>
        <x14:dataValidation type="list" allowBlank="1" showInputMessage="1" showErrorMessage="1" xr:uid="{00000000-0002-0000-0500-00000A000000}">
          <x14:formula1>
            <xm:f>'TAB. REF. PA'!$R$4:$R$12</xm:f>
          </x14:formula1>
          <xm:sqref>C8:C9</xm:sqref>
        </x14:dataValidation>
        <x14:dataValidation type="list" allowBlank="1" showInputMessage="1" showErrorMessage="1" xr:uid="{00000000-0002-0000-0500-00000B000000}">
          <x14:formula1>
            <xm:f>'TAB. REF. PA'!$B$4:$B$14</xm:f>
          </x14:formula1>
          <xm:sqref>B8:B9</xm:sqref>
        </x14:dataValidation>
        <x14:dataValidation type="list" allowBlank="1" showInputMessage="1" showErrorMessage="1" xr:uid="{00000000-0002-0000-0500-000002000000}">
          <x14:formula1>
            <xm:f>'TAB. REF. PA'!$L$4:$L$11</xm:f>
          </x14:formula1>
          <xm:sqref>S9</xm:sqref>
        </x14:dataValidation>
        <x14:dataValidation type="list" allowBlank="1" showInputMessage="1" showErrorMessage="1" xr:uid="{00000000-0002-0000-0500-000001000000}">
          <x14:formula1>
            <xm:f>'TAB. REF. PA'!$N$4:$N$28</xm:f>
          </x14:formula1>
          <xm:sqref>T8:T9</xm:sqref>
        </x14:dataValidation>
        <x14:dataValidation type="list" allowBlank="1" showInputMessage="1" showErrorMessage="1" xr:uid="{0DEB7325-3B38-461D-B9AE-5DF38C32EA13}">
          <x14:formula1>
            <xm:f>'TAB. REF. PA'!$U$4:$U$25</xm:f>
          </x14:formula1>
          <xm:sqref>V8:V9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382C2-8323-482A-A328-34264F3CE1CC}">
  <dimension ref="A2:G5"/>
  <sheetViews>
    <sheetView workbookViewId="0">
      <selection activeCell="C10" sqref="C10"/>
    </sheetView>
  </sheetViews>
  <sheetFormatPr baseColWidth="10" defaultRowHeight="12.75" x14ac:dyDescent="0.2"/>
  <cols>
    <col min="1" max="1" width="11.5703125" style="10" bestFit="1" customWidth="1"/>
    <col min="2" max="2" width="14.7109375" style="10" bestFit="1" customWidth="1"/>
    <col min="3" max="3" width="32.42578125" style="10" customWidth="1"/>
    <col min="4" max="4" width="23.85546875" style="10" customWidth="1"/>
    <col min="5" max="5" width="18.85546875" style="10" customWidth="1"/>
    <col min="6" max="6" width="19.42578125" style="10" customWidth="1"/>
    <col min="7" max="7" width="18.28515625" style="10" customWidth="1"/>
    <col min="8" max="10" width="11.42578125" style="10"/>
    <col min="11" max="11" width="36.140625" style="10" customWidth="1"/>
    <col min="12" max="16384" width="11.42578125" style="10"/>
  </cols>
  <sheetData>
    <row r="2" spans="1:7" x14ac:dyDescent="0.2">
      <c r="A2" s="368" t="s">
        <v>1206</v>
      </c>
      <c r="B2" s="368"/>
      <c r="C2" s="368"/>
      <c r="D2" s="368"/>
      <c r="E2" s="368"/>
      <c r="F2" s="368"/>
      <c r="G2" s="368"/>
    </row>
    <row r="4" spans="1:7" x14ac:dyDescent="0.2">
      <c r="A4" s="369" t="s">
        <v>1207</v>
      </c>
      <c r="B4" s="369" t="s">
        <v>1208</v>
      </c>
      <c r="C4" s="369" t="s">
        <v>1209</v>
      </c>
      <c r="D4" s="369" t="s">
        <v>1210</v>
      </c>
      <c r="E4" s="369" t="s">
        <v>1211</v>
      </c>
      <c r="F4" s="369" t="s">
        <v>1212</v>
      </c>
      <c r="G4" s="369" t="s">
        <v>1213</v>
      </c>
    </row>
    <row r="5" spans="1:7" ht="76.5" x14ac:dyDescent="0.2">
      <c r="A5" s="370">
        <v>1</v>
      </c>
      <c r="B5" s="371">
        <v>43495</v>
      </c>
      <c r="C5" s="372" t="s">
        <v>1214</v>
      </c>
      <c r="D5" s="372" t="s">
        <v>1215</v>
      </c>
      <c r="E5" s="373" t="s">
        <v>205</v>
      </c>
      <c r="F5" s="373" t="s">
        <v>1216</v>
      </c>
      <c r="G5" s="373" t="s">
        <v>1216</v>
      </c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83"/>
  <sheetViews>
    <sheetView topLeftCell="N4" workbookViewId="0">
      <selection activeCell="N34" sqref="N34"/>
    </sheetView>
  </sheetViews>
  <sheetFormatPr baseColWidth="10" defaultRowHeight="15" x14ac:dyDescent="0.25"/>
  <cols>
    <col min="1" max="1" width="16.5703125" bestFit="1" customWidth="1"/>
    <col min="2" max="2" width="65.42578125" bestFit="1" customWidth="1"/>
    <col min="3" max="3" width="5.140625" customWidth="1"/>
    <col min="4" max="4" width="43.42578125" customWidth="1"/>
    <col min="5" max="5" width="5.140625" customWidth="1"/>
    <col min="6" max="6" width="30.28515625" customWidth="1"/>
    <col min="7" max="7" width="4.5703125" customWidth="1"/>
    <col min="8" max="8" width="34.5703125" customWidth="1"/>
    <col min="9" max="9" width="4.85546875" customWidth="1"/>
    <col min="10" max="10" width="38.42578125" customWidth="1"/>
    <col min="11" max="11" width="5.5703125" customWidth="1"/>
    <col min="12" max="12" width="38.42578125" customWidth="1"/>
    <col min="13" max="13" width="5" customWidth="1"/>
    <col min="14" max="14" width="37.140625" customWidth="1"/>
    <col min="15" max="15" width="4.28515625" customWidth="1"/>
    <col min="16" max="16" width="15.7109375" customWidth="1"/>
    <col min="17" max="17" width="5.28515625" customWidth="1"/>
    <col min="18" max="18" width="45.7109375" customWidth="1"/>
    <col min="19" max="19" width="56" bestFit="1" customWidth="1"/>
    <col min="20" max="20" width="4.5703125" customWidth="1"/>
    <col min="21" max="21" width="57.28515625" customWidth="1"/>
    <col min="22" max="22" width="4.5703125" customWidth="1"/>
    <col min="23" max="23" width="19.85546875" customWidth="1"/>
    <col min="24" max="24" width="39.28515625" customWidth="1"/>
  </cols>
  <sheetData>
    <row r="1" spans="1:25" x14ac:dyDescent="0.25">
      <c r="A1" s="362" t="s">
        <v>226</v>
      </c>
      <c r="B1" s="362"/>
      <c r="F1" t="s">
        <v>227</v>
      </c>
      <c r="H1" t="s">
        <v>228</v>
      </c>
      <c r="J1" s="3" t="s">
        <v>229</v>
      </c>
      <c r="L1" s="3" t="s">
        <v>230</v>
      </c>
      <c r="N1" t="s">
        <v>231</v>
      </c>
      <c r="P1" t="s">
        <v>232</v>
      </c>
      <c r="S1" t="s">
        <v>233</v>
      </c>
      <c r="U1" t="s">
        <v>234</v>
      </c>
    </row>
    <row r="2" spans="1:25" s="13" customFormat="1" x14ac:dyDescent="0.25">
      <c r="A2" s="12" t="s">
        <v>235</v>
      </c>
      <c r="B2" s="12" t="s">
        <v>236</v>
      </c>
      <c r="D2" s="12" t="s">
        <v>56</v>
      </c>
      <c r="F2" s="14" t="s">
        <v>237</v>
      </c>
      <c r="H2" s="14" t="s">
        <v>238</v>
      </c>
      <c r="J2" s="14" t="s">
        <v>239</v>
      </c>
      <c r="L2" s="14" t="s">
        <v>240</v>
      </c>
      <c r="N2" s="14" t="s">
        <v>241</v>
      </c>
      <c r="P2" s="14" t="s">
        <v>242</v>
      </c>
      <c r="Q2" s="35"/>
      <c r="R2" s="14" t="s">
        <v>296</v>
      </c>
      <c r="S2" s="14" t="s">
        <v>243</v>
      </c>
      <c r="U2" s="14" t="s">
        <v>244</v>
      </c>
      <c r="W2" s="14" t="s">
        <v>245</v>
      </c>
      <c r="X2" s="14" t="s">
        <v>305</v>
      </c>
    </row>
    <row r="3" spans="1:25" x14ac:dyDescent="0.25">
      <c r="A3" s="1"/>
      <c r="B3" s="1"/>
      <c r="D3" s="1"/>
      <c r="F3" s="1"/>
      <c r="H3" s="1"/>
      <c r="J3" s="1"/>
      <c r="L3" s="1"/>
      <c r="N3" s="1"/>
      <c r="P3" s="1"/>
      <c r="Q3" s="15"/>
      <c r="S3" s="2" t="s">
        <v>154</v>
      </c>
      <c r="U3" s="1"/>
      <c r="W3" s="1" t="s">
        <v>246</v>
      </c>
    </row>
    <row r="4" spans="1:25" ht="75" x14ac:dyDescent="0.25">
      <c r="A4" s="16">
        <v>11200</v>
      </c>
      <c r="B4" s="16" t="s">
        <v>1</v>
      </c>
      <c r="D4" s="2" t="s">
        <v>311</v>
      </c>
      <c r="F4" s="2" t="s">
        <v>16</v>
      </c>
      <c r="H4" s="2" t="s">
        <v>21</v>
      </c>
      <c r="J4" s="2" t="s">
        <v>635</v>
      </c>
      <c r="L4" s="2" t="s">
        <v>637</v>
      </c>
      <c r="N4" s="2" t="s">
        <v>29</v>
      </c>
      <c r="P4" s="1"/>
      <c r="Q4" s="15"/>
      <c r="R4" s="36" t="s">
        <v>297</v>
      </c>
      <c r="S4" s="2" t="s">
        <v>55</v>
      </c>
      <c r="U4" s="2" t="s">
        <v>247</v>
      </c>
      <c r="W4" s="39" t="s">
        <v>48</v>
      </c>
      <c r="X4" s="40" t="s">
        <v>306</v>
      </c>
      <c r="Y4" s="16">
        <v>11200</v>
      </c>
    </row>
    <row r="5" spans="1:25" ht="75.75" thickBot="1" x14ac:dyDescent="0.3">
      <c r="A5" s="16">
        <v>11300</v>
      </c>
      <c r="B5" s="16" t="s">
        <v>2</v>
      </c>
      <c r="D5" s="2" t="s">
        <v>59</v>
      </c>
      <c r="F5" s="2" t="s">
        <v>20</v>
      </c>
      <c r="H5" s="2" t="s">
        <v>248</v>
      </c>
      <c r="J5" s="2" t="s">
        <v>634</v>
      </c>
      <c r="K5" s="13"/>
      <c r="L5" s="2" t="s">
        <v>638</v>
      </c>
      <c r="N5" s="2" t="s">
        <v>1070</v>
      </c>
      <c r="P5" s="1"/>
      <c r="Q5" s="15"/>
      <c r="R5" s="36" t="s">
        <v>303</v>
      </c>
      <c r="S5" s="17" t="s">
        <v>64</v>
      </c>
      <c r="U5" s="2" t="s">
        <v>249</v>
      </c>
      <c r="W5" s="39" t="s">
        <v>46</v>
      </c>
      <c r="X5" s="40" t="s">
        <v>307</v>
      </c>
      <c r="Y5" s="16">
        <v>11300</v>
      </c>
    </row>
    <row r="6" spans="1:25" ht="60" x14ac:dyDescent="0.25">
      <c r="A6" s="16">
        <v>11400</v>
      </c>
      <c r="B6" s="16" t="s">
        <v>12</v>
      </c>
      <c r="D6" s="2" t="s">
        <v>60</v>
      </c>
      <c r="F6" s="2" t="s">
        <v>17</v>
      </c>
      <c r="H6" s="2" t="s">
        <v>22</v>
      </c>
      <c r="J6" s="2" t="s">
        <v>201</v>
      </c>
      <c r="L6" s="2" t="s">
        <v>636</v>
      </c>
      <c r="N6" s="2" t="s">
        <v>71</v>
      </c>
      <c r="P6" s="1"/>
      <c r="Q6" s="15"/>
      <c r="R6" s="36" t="s">
        <v>298</v>
      </c>
      <c r="S6" s="18" t="s">
        <v>250</v>
      </c>
      <c r="U6" s="2" t="s">
        <v>251</v>
      </c>
      <c r="W6" s="39" t="s">
        <v>252</v>
      </c>
      <c r="X6" s="40" t="s">
        <v>308</v>
      </c>
      <c r="Y6" s="16">
        <v>11400</v>
      </c>
    </row>
    <row r="7" spans="1:25" ht="45" x14ac:dyDescent="0.25">
      <c r="A7" s="16">
        <v>11420</v>
      </c>
      <c r="B7" s="16" t="s">
        <v>253</v>
      </c>
      <c r="D7" s="2" t="s">
        <v>61</v>
      </c>
      <c r="F7" s="2" t="s">
        <v>254</v>
      </c>
      <c r="H7" s="2" t="s">
        <v>255</v>
      </c>
      <c r="L7" s="2" t="s">
        <v>639</v>
      </c>
      <c r="N7" s="2" t="s">
        <v>72</v>
      </c>
      <c r="P7" s="1"/>
      <c r="Q7" s="15"/>
      <c r="R7" s="36" t="s">
        <v>299</v>
      </c>
      <c r="S7" s="19" t="s">
        <v>256</v>
      </c>
      <c r="U7" s="2" t="s">
        <v>257</v>
      </c>
      <c r="W7" s="39" t="s">
        <v>47</v>
      </c>
      <c r="X7" s="40" t="s">
        <v>309</v>
      </c>
      <c r="Y7" s="16">
        <v>11420</v>
      </c>
    </row>
    <row r="8" spans="1:25" ht="90" x14ac:dyDescent="0.25">
      <c r="A8" s="16">
        <v>11430</v>
      </c>
      <c r="B8" s="16" t="s">
        <v>258</v>
      </c>
      <c r="D8" s="2" t="s">
        <v>94</v>
      </c>
      <c r="F8" s="21" t="s">
        <v>18</v>
      </c>
      <c r="H8" s="22" t="s">
        <v>26</v>
      </c>
      <c r="K8" s="13"/>
      <c r="L8" s="1"/>
      <c r="N8" s="2" t="s">
        <v>73</v>
      </c>
      <c r="P8" s="1"/>
      <c r="Q8" s="15"/>
      <c r="R8" s="36" t="s">
        <v>300</v>
      </c>
      <c r="S8" s="19" t="s">
        <v>259</v>
      </c>
      <c r="U8" s="2" t="s">
        <v>260</v>
      </c>
      <c r="X8" s="40" t="s">
        <v>310</v>
      </c>
      <c r="Y8" s="16">
        <v>11430</v>
      </c>
    </row>
    <row r="9" spans="1:25" ht="45" x14ac:dyDescent="0.25">
      <c r="A9" s="16">
        <v>11500</v>
      </c>
      <c r="B9" s="16" t="s">
        <v>13</v>
      </c>
      <c r="D9" s="2" t="s">
        <v>312</v>
      </c>
      <c r="F9" s="21" t="s">
        <v>261</v>
      </c>
      <c r="H9" s="22" t="s">
        <v>262</v>
      </c>
      <c r="L9" s="21"/>
      <c r="N9" s="2" t="s">
        <v>1066</v>
      </c>
      <c r="P9" s="1"/>
      <c r="Q9" s="15"/>
      <c r="R9" s="36" t="s">
        <v>301</v>
      </c>
      <c r="S9" s="19" t="s">
        <v>84</v>
      </c>
      <c r="U9" s="2" t="s">
        <v>263</v>
      </c>
      <c r="X9" s="41" t="s">
        <v>201</v>
      </c>
      <c r="Y9" s="16">
        <v>11500</v>
      </c>
    </row>
    <row r="10" spans="1:25" ht="150" x14ac:dyDescent="0.25">
      <c r="A10" s="16">
        <v>11600</v>
      </c>
      <c r="B10" s="16" t="s">
        <v>4</v>
      </c>
      <c r="D10" s="46" t="s">
        <v>316</v>
      </c>
      <c r="F10" s="21" t="s">
        <v>19</v>
      </c>
      <c r="H10" s="21" t="s">
        <v>27</v>
      </c>
      <c r="L10" s="21"/>
      <c r="N10" s="2" t="s">
        <v>74</v>
      </c>
      <c r="P10" s="1"/>
      <c r="Q10" s="15"/>
      <c r="R10" s="36" t="s">
        <v>302</v>
      </c>
      <c r="S10" s="19" t="s">
        <v>85</v>
      </c>
      <c r="U10" s="2" t="s">
        <v>40</v>
      </c>
      <c r="Y10" s="16">
        <v>11600</v>
      </c>
    </row>
    <row r="11" spans="1:25" ht="90" x14ac:dyDescent="0.25">
      <c r="A11" s="16">
        <v>11700</v>
      </c>
      <c r="B11" s="16" t="s">
        <v>14</v>
      </c>
      <c r="D11" s="47" t="s">
        <v>371</v>
      </c>
      <c r="H11" s="21" t="s">
        <v>264</v>
      </c>
      <c r="K11" s="13"/>
      <c r="L11" s="21"/>
      <c r="N11" s="2" t="s">
        <v>75</v>
      </c>
      <c r="P11" s="1"/>
      <c r="Q11" s="15"/>
      <c r="R11" s="36" t="s">
        <v>490</v>
      </c>
      <c r="S11" s="19" t="s">
        <v>143</v>
      </c>
      <c r="U11" s="2" t="s">
        <v>41</v>
      </c>
      <c r="Y11" s="16">
        <v>11700</v>
      </c>
    </row>
    <row r="12" spans="1:25" ht="30" x14ac:dyDescent="0.25">
      <c r="A12" s="16">
        <v>11800</v>
      </c>
      <c r="B12" s="16" t="s">
        <v>3</v>
      </c>
      <c r="H12" s="21" t="s">
        <v>28</v>
      </c>
      <c r="N12" s="2" t="s">
        <v>76</v>
      </c>
      <c r="P12" s="1"/>
      <c r="Q12" s="15"/>
      <c r="R12" s="36" t="s">
        <v>304</v>
      </c>
      <c r="S12" s="19" t="s">
        <v>144</v>
      </c>
      <c r="U12" s="2" t="s">
        <v>265</v>
      </c>
      <c r="Y12" s="16">
        <v>11800</v>
      </c>
    </row>
    <row r="13" spans="1:25" ht="30" x14ac:dyDescent="0.25">
      <c r="A13" s="16">
        <v>11900</v>
      </c>
      <c r="B13" s="16" t="s">
        <v>125</v>
      </c>
      <c r="H13" s="21" t="s">
        <v>23</v>
      </c>
      <c r="N13" s="2" t="s">
        <v>77</v>
      </c>
      <c r="P13" s="1"/>
      <c r="Q13" s="15"/>
      <c r="R13" s="36" t="s">
        <v>884</v>
      </c>
      <c r="S13" s="19" t="s">
        <v>87</v>
      </c>
      <c r="U13" s="2" t="s">
        <v>42</v>
      </c>
      <c r="Y13" s="16">
        <v>11900</v>
      </c>
    </row>
    <row r="14" spans="1:25" ht="45" x14ac:dyDescent="0.25">
      <c r="A14" s="16">
        <v>12000</v>
      </c>
      <c r="B14" s="16" t="s">
        <v>15</v>
      </c>
      <c r="H14" s="21" t="s">
        <v>266</v>
      </c>
      <c r="N14" s="2" t="s">
        <v>1067</v>
      </c>
      <c r="P14" s="1"/>
      <c r="Q14" s="15"/>
      <c r="R14" s="37"/>
      <c r="S14" s="19" t="s">
        <v>147</v>
      </c>
      <c r="U14" s="2" t="s">
        <v>267</v>
      </c>
      <c r="Y14" s="16">
        <v>12000</v>
      </c>
    </row>
    <row r="15" spans="1:25" ht="30" x14ac:dyDescent="0.25">
      <c r="H15" s="21" t="s">
        <v>268</v>
      </c>
      <c r="N15" s="2" t="s">
        <v>78</v>
      </c>
      <c r="P15" s="1"/>
      <c r="Q15" s="15"/>
      <c r="R15" s="37"/>
      <c r="S15" s="19" t="s">
        <v>87</v>
      </c>
      <c r="U15" s="2" t="s">
        <v>269</v>
      </c>
    </row>
    <row r="16" spans="1:25" ht="45" x14ac:dyDescent="0.25">
      <c r="H16" s="21" t="s">
        <v>270</v>
      </c>
      <c r="N16" s="2" t="s">
        <v>1065</v>
      </c>
      <c r="P16" s="1"/>
      <c r="Q16" s="15"/>
      <c r="R16" s="37"/>
      <c r="S16" s="19" t="s">
        <v>148</v>
      </c>
      <c r="U16" s="2" t="s">
        <v>43</v>
      </c>
    </row>
    <row r="17" spans="8:21" ht="30" x14ac:dyDescent="0.25">
      <c r="H17" s="21" t="s">
        <v>271</v>
      </c>
      <c r="N17" s="2" t="s">
        <v>1068</v>
      </c>
      <c r="P17" s="1"/>
      <c r="Q17" s="15"/>
      <c r="R17" s="37"/>
      <c r="S17" s="19" t="s">
        <v>149</v>
      </c>
      <c r="U17" s="2" t="s">
        <v>44</v>
      </c>
    </row>
    <row r="18" spans="8:21" ht="30.75" thickBot="1" x14ac:dyDescent="0.3">
      <c r="H18" s="21" t="s">
        <v>272</v>
      </c>
      <c r="N18" s="2" t="s">
        <v>79</v>
      </c>
      <c r="P18" s="1"/>
      <c r="Q18" s="15"/>
      <c r="R18" s="38"/>
      <c r="S18" s="23" t="s">
        <v>150</v>
      </c>
      <c r="U18" s="2" t="s">
        <v>273</v>
      </c>
    </row>
    <row r="19" spans="8:21" ht="45" customHeight="1" x14ac:dyDescent="0.25">
      <c r="H19" s="21" t="s">
        <v>24</v>
      </c>
      <c r="N19" s="2" t="s">
        <v>1069</v>
      </c>
      <c r="P19" s="1"/>
      <c r="Q19" s="15"/>
      <c r="R19" s="356" t="s">
        <v>2</v>
      </c>
      <c r="S19" s="24" t="s">
        <v>158</v>
      </c>
      <c r="U19" s="2" t="s">
        <v>274</v>
      </c>
    </row>
    <row r="20" spans="8:21" ht="30" x14ac:dyDescent="0.25">
      <c r="H20" s="21" t="s">
        <v>275</v>
      </c>
      <c r="N20" s="2" t="s">
        <v>80</v>
      </c>
      <c r="P20" s="1"/>
      <c r="Q20" s="15"/>
      <c r="R20" s="357"/>
      <c r="S20" s="25" t="s">
        <v>91</v>
      </c>
      <c r="U20" s="2" t="s">
        <v>276</v>
      </c>
    </row>
    <row r="21" spans="8:21" ht="30" x14ac:dyDescent="0.25">
      <c r="H21" s="21" t="s">
        <v>25</v>
      </c>
      <c r="N21" s="2" t="s">
        <v>1071</v>
      </c>
      <c r="P21" s="1"/>
      <c r="Q21" s="15"/>
      <c r="R21" s="357"/>
      <c r="S21" s="19" t="s">
        <v>166</v>
      </c>
      <c r="U21" s="2" t="s">
        <v>277</v>
      </c>
    </row>
    <row r="22" spans="8:21" ht="30" customHeight="1" x14ac:dyDescent="0.25">
      <c r="N22" s="2" t="s">
        <v>81</v>
      </c>
      <c r="P22" s="1"/>
      <c r="Q22" s="15"/>
      <c r="R22" s="357"/>
      <c r="S22" s="19" t="s">
        <v>159</v>
      </c>
      <c r="U22" s="2" t="s">
        <v>278</v>
      </c>
    </row>
    <row r="23" spans="8:21" x14ac:dyDescent="0.25">
      <c r="N23" s="2" t="s">
        <v>82</v>
      </c>
      <c r="P23" s="1"/>
      <c r="Q23" s="15"/>
      <c r="R23" s="357"/>
      <c r="S23" s="19" t="s">
        <v>160</v>
      </c>
      <c r="U23" s="2" t="s">
        <v>45</v>
      </c>
    </row>
    <row r="24" spans="8:21" ht="45" customHeight="1" x14ac:dyDescent="0.25">
      <c r="N24" s="2" t="s">
        <v>1064</v>
      </c>
      <c r="P24" s="1"/>
      <c r="Q24" s="15"/>
      <c r="R24" s="357"/>
      <c r="S24" s="26" t="s">
        <v>167</v>
      </c>
      <c r="U24" s="2" t="s">
        <v>279</v>
      </c>
    </row>
    <row r="25" spans="8:21" ht="45" customHeight="1" x14ac:dyDescent="0.25">
      <c r="N25" s="47" t="s">
        <v>1072</v>
      </c>
      <c r="R25" s="357"/>
      <c r="S25" s="27"/>
      <c r="U25" s="47" t="s">
        <v>201</v>
      </c>
    </row>
    <row r="26" spans="8:21" x14ac:dyDescent="0.25">
      <c r="N26" s="47" t="s">
        <v>1073</v>
      </c>
      <c r="R26" s="363"/>
      <c r="S26" s="26"/>
    </row>
    <row r="27" spans="8:21" ht="45.75" customHeight="1" x14ac:dyDescent="0.25">
      <c r="N27" s="47" t="s">
        <v>1074</v>
      </c>
      <c r="R27" s="364" t="s">
        <v>14</v>
      </c>
      <c r="S27" s="22" t="s">
        <v>134</v>
      </c>
    </row>
    <row r="28" spans="8:21" ht="45" customHeight="1" x14ac:dyDescent="0.25">
      <c r="N28" s="2" t="s">
        <v>1075</v>
      </c>
      <c r="R28" s="364"/>
      <c r="S28" s="22" t="s">
        <v>135</v>
      </c>
    </row>
    <row r="29" spans="8:21" x14ac:dyDescent="0.25">
      <c r="N29" s="21" t="s">
        <v>1076</v>
      </c>
      <c r="R29" s="364"/>
      <c r="S29" s="22" t="s">
        <v>136</v>
      </c>
    </row>
    <row r="30" spans="8:21" ht="30" x14ac:dyDescent="0.25">
      <c r="N30" s="21" t="s">
        <v>1077</v>
      </c>
      <c r="R30" s="364"/>
      <c r="S30" s="22" t="s">
        <v>280</v>
      </c>
    </row>
    <row r="31" spans="8:21" ht="30" x14ac:dyDescent="0.25">
      <c r="N31" s="21" t="s">
        <v>1078</v>
      </c>
      <c r="R31" s="364"/>
      <c r="S31" s="22" t="s">
        <v>173</v>
      </c>
    </row>
    <row r="32" spans="8:21" ht="30" x14ac:dyDescent="0.25">
      <c r="N32" s="47" t="s">
        <v>1079</v>
      </c>
      <c r="R32" s="364"/>
      <c r="S32" s="22" t="s">
        <v>137</v>
      </c>
    </row>
    <row r="33" spans="2:19" x14ac:dyDescent="0.25">
      <c r="N33" s="21" t="s">
        <v>1080</v>
      </c>
      <c r="R33" s="364"/>
      <c r="S33" s="22" t="s">
        <v>281</v>
      </c>
    </row>
    <row r="34" spans="2:19" x14ac:dyDescent="0.25">
      <c r="R34" s="364"/>
      <c r="S34" s="22" t="s">
        <v>168</v>
      </c>
    </row>
    <row r="35" spans="2:19" ht="30" customHeight="1" x14ac:dyDescent="0.25">
      <c r="R35" s="364"/>
      <c r="S35" s="20" t="s">
        <v>170</v>
      </c>
    </row>
    <row r="36" spans="2:19" x14ac:dyDescent="0.25">
      <c r="R36" s="364"/>
      <c r="S36" s="20" t="s">
        <v>171</v>
      </c>
    </row>
    <row r="37" spans="2:19" x14ac:dyDescent="0.25">
      <c r="R37" s="364"/>
      <c r="S37" s="20" t="s">
        <v>169</v>
      </c>
    </row>
    <row r="38" spans="2:19" ht="30" x14ac:dyDescent="0.25">
      <c r="R38" s="364"/>
      <c r="S38" s="20" t="s">
        <v>204</v>
      </c>
    </row>
    <row r="39" spans="2:19" ht="30" x14ac:dyDescent="0.25">
      <c r="R39" s="364"/>
      <c r="S39" s="20" t="s">
        <v>203</v>
      </c>
    </row>
    <row r="40" spans="2:19" x14ac:dyDescent="0.25">
      <c r="R40" s="364"/>
      <c r="S40" s="20" t="s">
        <v>282</v>
      </c>
    </row>
    <row r="41" spans="2:19" ht="45" x14ac:dyDescent="0.25">
      <c r="R41" s="364"/>
      <c r="S41" s="20" t="s">
        <v>283</v>
      </c>
    </row>
    <row r="42" spans="2:19" x14ac:dyDescent="0.25">
      <c r="R42" s="364"/>
      <c r="S42" s="20" t="s">
        <v>284</v>
      </c>
    </row>
    <row r="43" spans="2:19" ht="45" x14ac:dyDescent="0.25">
      <c r="R43" s="364"/>
      <c r="S43" s="20" t="s">
        <v>285</v>
      </c>
    </row>
    <row r="44" spans="2:19" ht="30" x14ac:dyDescent="0.25">
      <c r="R44" s="364"/>
      <c r="S44" s="20" t="s">
        <v>286</v>
      </c>
    </row>
    <row r="45" spans="2:19" ht="30" x14ac:dyDescent="0.25">
      <c r="R45" s="364"/>
      <c r="S45" s="20" t="s">
        <v>287</v>
      </c>
    </row>
    <row r="46" spans="2:19" x14ac:dyDescent="0.25">
      <c r="R46" s="364"/>
      <c r="S46" s="20" t="s">
        <v>288</v>
      </c>
    </row>
    <row r="47" spans="2:19" ht="30" x14ac:dyDescent="0.25">
      <c r="B47" s="28"/>
      <c r="R47" s="364"/>
      <c r="S47" s="20" t="s">
        <v>174</v>
      </c>
    </row>
    <row r="48" spans="2:19" ht="30" x14ac:dyDescent="0.25">
      <c r="R48" s="365" t="s">
        <v>3</v>
      </c>
      <c r="S48" s="29" t="s">
        <v>120</v>
      </c>
    </row>
    <row r="49" spans="18:19" x14ac:dyDescent="0.25">
      <c r="R49" s="365"/>
      <c r="S49" s="25" t="s">
        <v>121</v>
      </c>
    </row>
    <row r="50" spans="18:19" ht="30" x14ac:dyDescent="0.25">
      <c r="R50" s="365"/>
      <c r="S50" s="25" t="s">
        <v>122</v>
      </c>
    </row>
    <row r="51" spans="18:19" ht="30" x14ac:dyDescent="0.25">
      <c r="R51" s="365"/>
      <c r="S51" s="25" t="s">
        <v>123</v>
      </c>
    </row>
    <row r="52" spans="18:19" ht="45.75" thickBot="1" x14ac:dyDescent="0.3">
      <c r="R52" s="366"/>
      <c r="S52" s="30" t="s">
        <v>124</v>
      </c>
    </row>
    <row r="53" spans="18:19" ht="30" x14ac:dyDescent="0.25">
      <c r="R53" s="367" t="s">
        <v>125</v>
      </c>
      <c r="S53" s="24" t="s">
        <v>131</v>
      </c>
    </row>
    <row r="54" spans="18:19" ht="30" x14ac:dyDescent="0.25">
      <c r="R54" s="365"/>
      <c r="S54" s="25" t="s">
        <v>138</v>
      </c>
    </row>
    <row r="55" spans="18:19" ht="45" x14ac:dyDescent="0.25">
      <c r="R55" s="365"/>
      <c r="S55" s="25" t="s">
        <v>133</v>
      </c>
    </row>
    <row r="56" spans="18:19" ht="30" x14ac:dyDescent="0.25">
      <c r="R56" s="365"/>
      <c r="S56" s="25" t="s">
        <v>139</v>
      </c>
    </row>
    <row r="57" spans="18:19" ht="30" x14ac:dyDescent="0.25">
      <c r="R57" s="365"/>
      <c r="S57" s="25" t="s">
        <v>289</v>
      </c>
    </row>
    <row r="58" spans="18:19" ht="60" x14ac:dyDescent="0.25">
      <c r="R58" s="365"/>
      <c r="S58" s="25" t="s">
        <v>290</v>
      </c>
    </row>
    <row r="59" spans="18:19" ht="45" x14ac:dyDescent="0.25">
      <c r="R59" s="365"/>
      <c r="S59" s="25" t="s">
        <v>140</v>
      </c>
    </row>
    <row r="60" spans="18:19" ht="45" x14ac:dyDescent="0.25">
      <c r="R60" s="365"/>
      <c r="S60" s="25" t="s">
        <v>291</v>
      </c>
    </row>
    <row r="61" spans="18:19" ht="30" x14ac:dyDescent="0.25">
      <c r="R61" s="365"/>
      <c r="S61" s="25" t="s">
        <v>292</v>
      </c>
    </row>
    <row r="62" spans="18:19" ht="45" x14ac:dyDescent="0.25">
      <c r="R62" s="365"/>
      <c r="S62" s="25" t="s">
        <v>142</v>
      </c>
    </row>
    <row r="63" spans="18:19" ht="45" x14ac:dyDescent="0.25">
      <c r="R63" s="365"/>
      <c r="S63" s="27" t="s">
        <v>181</v>
      </c>
    </row>
    <row r="64" spans="18:19" x14ac:dyDescent="0.25">
      <c r="R64" s="365"/>
      <c r="S64" s="27" t="s">
        <v>190</v>
      </c>
    </row>
    <row r="65" spans="18:19" ht="30" x14ac:dyDescent="0.25">
      <c r="R65" s="365"/>
      <c r="S65" s="27" t="s">
        <v>206</v>
      </c>
    </row>
    <row r="66" spans="18:19" ht="60" x14ac:dyDescent="0.25">
      <c r="R66" s="365"/>
      <c r="S66" s="31" t="s">
        <v>209</v>
      </c>
    </row>
    <row r="67" spans="18:19" ht="75" x14ac:dyDescent="0.25">
      <c r="R67" s="365"/>
      <c r="S67" s="31" t="s">
        <v>208</v>
      </c>
    </row>
    <row r="68" spans="18:19" ht="45.75" thickBot="1" x14ac:dyDescent="0.3">
      <c r="R68" s="365"/>
      <c r="S68" s="31" t="s">
        <v>207</v>
      </c>
    </row>
    <row r="69" spans="18:19" x14ac:dyDescent="0.25">
      <c r="R69" s="356" t="s">
        <v>165</v>
      </c>
      <c r="S69" s="24" t="s">
        <v>175</v>
      </c>
    </row>
    <row r="70" spans="18:19" ht="45" x14ac:dyDescent="0.25">
      <c r="R70" s="357"/>
      <c r="S70" s="25" t="s">
        <v>176</v>
      </c>
    </row>
    <row r="71" spans="18:19" x14ac:dyDescent="0.25">
      <c r="R71" s="357"/>
      <c r="S71" s="25" t="s">
        <v>177</v>
      </c>
    </row>
    <row r="72" spans="18:19" ht="30" x14ac:dyDescent="0.25">
      <c r="R72" s="357"/>
      <c r="S72" s="25" t="s">
        <v>162</v>
      </c>
    </row>
    <row r="73" spans="18:19" x14ac:dyDescent="0.25">
      <c r="R73" s="357"/>
      <c r="S73" s="25" t="s">
        <v>163</v>
      </c>
    </row>
    <row r="74" spans="18:19" ht="30" x14ac:dyDescent="0.25">
      <c r="R74" s="357"/>
      <c r="S74" s="25" t="s">
        <v>164</v>
      </c>
    </row>
    <row r="75" spans="18:19" ht="45" x14ac:dyDescent="0.25">
      <c r="R75" s="357"/>
      <c r="S75" s="25" t="s">
        <v>178</v>
      </c>
    </row>
    <row r="76" spans="18:19" ht="15.75" thickBot="1" x14ac:dyDescent="0.3">
      <c r="R76" s="358"/>
      <c r="S76" s="32"/>
    </row>
    <row r="77" spans="18:19" ht="30" x14ac:dyDescent="0.25">
      <c r="R77" s="359" t="s">
        <v>1</v>
      </c>
      <c r="S77" s="33" t="s">
        <v>293</v>
      </c>
    </row>
    <row r="78" spans="18:19" ht="45" x14ac:dyDescent="0.25">
      <c r="R78" s="360"/>
      <c r="S78" s="34" t="s">
        <v>210</v>
      </c>
    </row>
    <row r="79" spans="18:19" ht="30" x14ac:dyDescent="0.25">
      <c r="R79" s="360"/>
      <c r="S79" s="34" t="s">
        <v>294</v>
      </c>
    </row>
    <row r="80" spans="18:19" ht="45.75" thickBot="1" x14ac:dyDescent="0.3">
      <c r="R80" s="361"/>
      <c r="S80" s="34" t="s">
        <v>295</v>
      </c>
    </row>
    <row r="82" spans="21:21" x14ac:dyDescent="0.25">
      <c r="U82">
        <f>15/10</f>
        <v>1.5</v>
      </c>
    </row>
    <row r="83" spans="21:21" x14ac:dyDescent="0.25">
      <c r="U83">
        <f>1-U82</f>
        <v>-0.5</v>
      </c>
    </row>
  </sheetData>
  <mergeCells count="7">
    <mergeCell ref="R69:R76"/>
    <mergeCell ref="R77:R80"/>
    <mergeCell ref="A1:B1"/>
    <mergeCell ref="R19:R26"/>
    <mergeCell ref="R27:R47"/>
    <mergeCell ref="R48:R52"/>
    <mergeCell ref="R53:R68"/>
  </mergeCells>
  <dataValidations count="1">
    <dataValidation type="list" allowBlank="1" showInputMessage="1" showErrorMessage="1" sqref="S44" xr:uid="{00000000-0002-0000-0D00-000000000000}">
      <formula1>$S$3:$S$80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1000000}">
          <x14:formula1>
            <xm:f>'C:\Users\norela.briceno\AppData\Local\Microsoft\Windows\INetCache\Content.Outlook\FBI6K8AZ\[Copia de Plan Accion ADRES Vigencia 2018 con Cuadro de Mando.xlsx]TAB. REF. PA'!#REF!</xm:f>
          </x14:formula1>
          <xm:sqref>S44</xm:sqref>
        </x14:dataValidation>
        <x14:dataValidation type="list" allowBlank="1" showInputMessage="1" showErrorMessage="1" xr:uid="{00000000-0002-0000-0D00-000002000000}">
          <x14:formula1>
            <xm:f>'C:\Users\norela.briceno\Documents\Plan de acción\Plan Accion 2018\[Plan Accion Integrado ADRES Vigencia 2018 V3.xlsx]TAB. REF. PA'!#REF!</xm:f>
          </x14:formula1>
          <xm:sqref>R5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5CE1F7DB2C0947A980D2308CE0F838" ma:contentTypeVersion="2" ma:contentTypeDescription="Crear nuevo documento." ma:contentTypeScope="" ma:versionID="c5f2ee437c65adc94fc96e4f0a0ae56f">
  <xsd:schema xmlns:xsd="http://www.w3.org/2001/XMLSchema" xmlns:xs="http://www.w3.org/2001/XMLSchema" xmlns:p="http://schemas.microsoft.com/office/2006/metadata/properties" xmlns:ns2="ba4bf3ce-2e7b-4b0c-b604-ad55e736fabf" xmlns:ns3="5b63cd12-9a8a-4e54-be72-90651e442c90" targetNamespace="http://schemas.microsoft.com/office/2006/metadata/properties" ma:root="true" ma:fieldsID="9f589c85214676fe893e2afdf165693a" ns2:_="" ns3:_="">
    <xsd:import namespace="ba4bf3ce-2e7b-4b0c-b604-ad55e736fab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bf3ce-2e7b-4b0c-b604-ad55e736fabf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ba4bf3ce-2e7b-4b0c-b604-ad55e736fabf">2019</ano>
  </documentManagement>
</p:properties>
</file>

<file path=customXml/itemProps1.xml><?xml version="1.0" encoding="utf-8"?>
<ds:datastoreItem xmlns:ds="http://schemas.openxmlformats.org/officeDocument/2006/customXml" ds:itemID="{2673FC95-FC71-4FD7-B432-7ECA1B9F56FA}"/>
</file>

<file path=customXml/itemProps2.xml><?xml version="1.0" encoding="utf-8"?>
<ds:datastoreItem xmlns:ds="http://schemas.openxmlformats.org/officeDocument/2006/customXml" ds:itemID="{BEEEFA39-2070-467F-A762-E3664E4ECC21}"/>
</file>

<file path=customXml/itemProps3.xml><?xml version="1.0" encoding="utf-8"?>
<ds:datastoreItem xmlns:ds="http://schemas.openxmlformats.org/officeDocument/2006/customXml" ds:itemID="{5106FA25-6157-4A6E-A20D-E9D5E3E9A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Plan de Accion Proyectos estrat</vt:lpstr>
      <vt:lpstr>Plan de Accion Misional</vt:lpstr>
      <vt:lpstr>Plan de Accion apoyo transversa</vt:lpstr>
      <vt:lpstr>Plan de Accion ajustes normativ</vt:lpstr>
      <vt:lpstr>Control de Cambios</vt:lpstr>
      <vt:lpstr>TAB. REF. PA</vt:lpstr>
      <vt:lpstr>'TAB. REF. PA'!Central_de_Costos</vt:lpstr>
      <vt:lpstr>'TAB. REF. PA'!CÓDIGO_AREA</vt:lpstr>
      <vt:lpstr>'TAB. REF. PA'!Dimensión_MIPG</vt:lpstr>
      <vt:lpstr>'TAB. REF. PA'!Estrategia_Sectorial</vt:lpstr>
      <vt:lpstr>'TAB. REF. PA'!Fuente_de_Recursos</vt:lpstr>
      <vt:lpstr>'TAB. REF. PA'!Indicador</vt:lpstr>
      <vt:lpstr>'TAB. REF. PA'!Indicador_SINERGIA</vt:lpstr>
      <vt:lpstr>'TAB. REF. PA'!Objetivo_Especifico_PND</vt:lpstr>
      <vt:lpstr>'TAB. REF. PA'!OBJETIVO_ESTRATEGICO</vt:lpstr>
      <vt:lpstr>'TAB. REF. PA'!Política_MIPG</vt:lpstr>
      <vt:lpstr>'TAB. REF. PA'!Procedimiento</vt:lpstr>
      <vt:lpstr>'TAB. REF. PA'!Proceso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TRIANA PARGA</dc:creator>
  <cp:lastModifiedBy>NORELA BRICEÑO BOHORQUEZ</cp:lastModifiedBy>
  <cp:lastPrinted>2019-01-21T22:48:26Z</cp:lastPrinted>
  <dcterms:created xsi:type="dcterms:W3CDTF">2017-11-02T20:07:37Z</dcterms:created>
  <dcterms:modified xsi:type="dcterms:W3CDTF">2019-01-31T21:50:35Z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0x010100985CE1F7DB2C0947A980D2308CE0F838</vt:lpwstr>
  </property>
</Properties>
</file>